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BÜRO\Users\admin\Documents\SozialWirt\Jahresabschluss\"/>
    </mc:Choice>
  </mc:AlternateContent>
  <bookViews>
    <workbookView xWindow="0" yWindow="0" windowWidth="20490" windowHeight="8910" activeTab="1"/>
  </bookViews>
  <sheets>
    <sheet name="Anlagenverzeichnis" sheetId="1" r:id="rId1"/>
    <sheet name="Zur Veröffentlichung" sheetId="2" r:id="rId2"/>
  </sheets>
  <externalReferences>
    <externalReference r:id="rId3"/>
  </externalReferences>
  <definedNames>
    <definedName name="_xlnm._FilterDatabase" localSheetId="0" hidden="1">Anlagenverzeichnis!$B$1:$U$30</definedName>
    <definedName name="Konten">[1]Summen!$B$3:$B$37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2" l="1"/>
  <c r="B3" i="2"/>
  <c r="C3" i="2"/>
  <c r="D3" i="2"/>
  <c r="G3" i="2"/>
  <c r="H3" i="2"/>
  <c r="I3" i="2"/>
  <c r="J3" i="2"/>
  <c r="N27" i="1"/>
  <c r="N22" i="1"/>
  <c r="N3" i="1"/>
  <c r="N2" i="1"/>
  <c r="D4" i="1"/>
  <c r="D5" i="1" s="1"/>
  <c r="D3" i="1"/>
  <c r="E4" i="1"/>
  <c r="E5" i="1" s="1"/>
  <c r="E6" i="1" s="1"/>
  <c r="E7" i="1" s="1"/>
  <c r="E8" i="1" s="1"/>
  <c r="E9" i="1" s="1"/>
  <c r="E10" i="1" s="1"/>
  <c r="E11" i="1" s="1"/>
  <c r="E12" i="1" s="1"/>
  <c r="E13" i="1" s="1"/>
  <c r="E14" i="1" s="1"/>
  <c r="E15" i="1" s="1"/>
  <c r="E16" i="1" s="1"/>
  <c r="E17" i="1" s="1"/>
  <c r="E18" i="1" s="1"/>
  <c r="E19" i="1" s="1"/>
  <c r="E20" i="1" s="1"/>
  <c r="E21" i="1" s="1"/>
  <c r="E22" i="1"/>
  <c r="E23" i="1" s="1"/>
  <c r="E24" i="1" s="1"/>
  <c r="E25" i="1" s="1"/>
  <c r="E26" i="1" s="1"/>
  <c r="E27" i="1" s="1"/>
  <c r="E28" i="1" s="1"/>
  <c r="E29" i="1" s="1"/>
  <c r="E30" i="1" s="1"/>
  <c r="E31" i="1" s="1"/>
  <c r="E32" i="1" s="1"/>
  <c r="E33" i="1" s="1"/>
  <c r="E2" i="1"/>
  <c r="E3" i="1" s="1"/>
  <c r="H24" i="1"/>
  <c r="H25" i="1" s="1"/>
  <c r="H23" i="1"/>
  <c r="C23" i="1"/>
  <c r="C24" i="1" s="1"/>
  <c r="C25" i="1" s="1"/>
  <c r="C26" i="1" s="1"/>
  <c r="C27" i="1" s="1"/>
  <c r="C28" i="1" s="1"/>
  <c r="C29" i="1" s="1"/>
  <c r="C30" i="1" s="1"/>
  <c r="C31" i="1" s="1"/>
  <c r="C32" i="1" s="1"/>
  <c r="C33" i="1" s="1"/>
  <c r="F4" i="1"/>
  <c r="F5" i="1" s="1"/>
  <c r="F3" i="1"/>
  <c r="L2" i="1"/>
  <c r="L22" i="1"/>
  <c r="C2" i="2" l="1"/>
  <c r="D6" i="1"/>
  <c r="D7" i="1" s="1"/>
  <c r="D8" i="1" s="1"/>
  <c r="D9" i="1" s="1"/>
  <c r="D10" i="1" s="1"/>
  <c r="D11" i="1" s="1"/>
  <c r="D12" i="1" s="1"/>
  <c r="D13" i="1" s="1"/>
  <c r="D14" i="1" s="1"/>
  <c r="D15" i="1" s="1"/>
  <c r="D16" i="1" s="1"/>
  <c r="D17" i="1" s="1"/>
  <c r="D18" i="1" s="1"/>
  <c r="D19" i="1" s="1"/>
  <c r="D20" i="1" s="1"/>
  <c r="D21" i="1" s="1"/>
  <c r="D22" i="1" s="1"/>
  <c r="D23" i="1" s="1"/>
  <c r="D24" i="1" s="1"/>
  <c r="D25" i="1" s="1"/>
  <c r="D26" i="1" s="1"/>
  <c r="D27" i="1" s="1"/>
  <c r="D28" i="1" s="1"/>
  <c r="D29" i="1" s="1"/>
  <c r="D30" i="1" s="1"/>
  <c r="D31" i="1" s="1"/>
  <c r="D32" i="1" s="1"/>
  <c r="D33" i="1" s="1"/>
  <c r="H26" i="1"/>
  <c r="H27" i="1" s="1"/>
  <c r="H28" i="1" s="1"/>
  <c r="H29" i="1" s="1"/>
  <c r="H30" i="1" s="1"/>
  <c r="H31" i="1" s="1"/>
  <c r="H32" i="1" s="1"/>
  <c r="H33" i="1" s="1"/>
  <c r="F6" i="1"/>
  <c r="F7" i="1" s="1"/>
  <c r="F8" i="1" s="1"/>
  <c r="F9" i="1" s="1"/>
  <c r="F10" i="1" s="1"/>
  <c r="F11" i="1" s="1"/>
  <c r="F12" i="1" s="1"/>
  <c r="F13" i="1" s="1"/>
  <c r="F14" i="1" s="1"/>
  <c r="F15" i="1" s="1"/>
  <c r="F16" i="1" s="1"/>
  <c r="F17" i="1" s="1"/>
  <c r="F18" i="1" s="1"/>
  <c r="F19" i="1" s="1"/>
  <c r="F20" i="1" s="1"/>
  <c r="G3" i="1"/>
  <c r="G4" i="1" s="1"/>
  <c r="A3" i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F21" i="1" l="1"/>
  <c r="O4" i="1"/>
  <c r="G5" i="1"/>
  <c r="A22" i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20" i="1"/>
  <c r="A21" i="1" s="1"/>
  <c r="B23" i="1"/>
  <c r="B24" i="1" s="1"/>
  <c r="I22" i="1"/>
  <c r="O3" i="1"/>
  <c r="C3" i="1"/>
  <c r="B3" i="1"/>
  <c r="B4" i="1" s="1"/>
  <c r="B5" i="1" s="1"/>
  <c r="B6" i="1" s="1"/>
  <c r="B7" i="1" s="1"/>
  <c r="O2" i="1"/>
  <c r="I2" i="1"/>
  <c r="B8" i="1" l="1"/>
  <c r="O5" i="1"/>
  <c r="G6" i="1"/>
  <c r="C4" i="1"/>
  <c r="C5" i="1" s="1"/>
  <c r="C6" i="1" s="1"/>
  <c r="C7" i="1" s="1"/>
  <c r="C8" i="1" s="1"/>
  <c r="C9" i="1" s="1"/>
  <c r="C10" i="1" s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K2" i="1"/>
  <c r="P2" i="1" s="1"/>
  <c r="B25" i="1"/>
  <c r="F23" i="1" l="1"/>
  <c r="B9" i="1"/>
  <c r="G7" i="1"/>
  <c r="O6" i="1"/>
  <c r="L3" i="1"/>
  <c r="G23" i="1"/>
  <c r="O22" i="1"/>
  <c r="J2" i="1"/>
  <c r="B26" i="1"/>
  <c r="F24" i="1" l="1"/>
  <c r="O7" i="1"/>
  <c r="G8" i="1"/>
  <c r="B10" i="1"/>
  <c r="K3" i="1"/>
  <c r="P3" i="1" s="1"/>
  <c r="N4" i="1" s="1"/>
  <c r="K22" i="1"/>
  <c r="G24" i="1"/>
  <c r="O23" i="1"/>
  <c r="B27" i="1"/>
  <c r="J3" i="1" l="1"/>
  <c r="P22" i="1"/>
  <c r="N23" i="1" s="1"/>
  <c r="F25" i="1"/>
  <c r="O8" i="1"/>
  <c r="G9" i="1"/>
  <c r="B11" i="1"/>
  <c r="B12" i="1" s="1"/>
  <c r="B13" i="1" s="1"/>
  <c r="B14" i="1" s="1"/>
  <c r="B15" i="1"/>
  <c r="L4" i="1"/>
  <c r="G25" i="1"/>
  <c r="O24" i="1"/>
  <c r="B28" i="1"/>
  <c r="J22" i="1" l="1"/>
  <c r="L23" i="1"/>
  <c r="F26" i="1"/>
  <c r="O9" i="1"/>
  <c r="G10" i="1"/>
  <c r="B16" i="1"/>
  <c r="K4" i="1"/>
  <c r="P4" i="1" s="1"/>
  <c r="N5" i="1" s="1"/>
  <c r="K23" i="1"/>
  <c r="P23" i="1" s="1"/>
  <c r="G26" i="1"/>
  <c r="O25" i="1"/>
  <c r="B29" i="1"/>
  <c r="L24" i="1" l="1"/>
  <c r="N24" i="1"/>
  <c r="F27" i="1"/>
  <c r="G11" i="1"/>
  <c r="O10" i="1"/>
  <c r="B17" i="1"/>
  <c r="J4" i="1"/>
  <c r="L5" i="1"/>
  <c r="J23" i="1"/>
  <c r="G27" i="1"/>
  <c r="O26" i="1"/>
  <c r="B30" i="1"/>
  <c r="B31" i="1" s="1"/>
  <c r="B32" i="1" s="1"/>
  <c r="B33" i="1" s="1"/>
  <c r="F28" i="1" l="1"/>
  <c r="O11" i="1"/>
  <c r="G12" i="1"/>
  <c r="B18" i="1"/>
  <c r="K5" i="1"/>
  <c r="P5" i="1" s="1"/>
  <c r="N6" i="1" s="1"/>
  <c r="G28" i="1"/>
  <c r="O27" i="1"/>
  <c r="K24" i="1"/>
  <c r="P24" i="1" s="1"/>
  <c r="L25" i="1" l="1"/>
  <c r="N25" i="1"/>
  <c r="F29" i="1"/>
  <c r="F30" i="1" s="1"/>
  <c r="F31" i="1" s="1"/>
  <c r="F32" i="1" s="1"/>
  <c r="F33" i="1" s="1"/>
  <c r="B19" i="1"/>
  <c r="O12" i="1"/>
  <c r="G13" i="1"/>
  <c r="J5" i="1"/>
  <c r="L6" i="1"/>
  <c r="J24" i="1"/>
  <c r="G29" i="1"/>
  <c r="O28" i="1"/>
  <c r="B20" i="1" l="1"/>
  <c r="B21" i="1" s="1"/>
  <c r="G14" i="1"/>
  <c r="O13" i="1"/>
  <c r="K6" i="1"/>
  <c r="P6" i="1" s="1"/>
  <c r="N7" i="1" s="1"/>
  <c r="K25" i="1"/>
  <c r="G30" i="1"/>
  <c r="O29" i="1"/>
  <c r="L7" i="1" l="1"/>
  <c r="O14" i="1"/>
  <c r="G15" i="1"/>
  <c r="J6" i="1"/>
  <c r="P25" i="1"/>
  <c r="N26" i="1" s="1"/>
  <c r="G31" i="1"/>
  <c r="O30" i="1"/>
  <c r="J25" i="1" l="1"/>
  <c r="G16" i="1"/>
  <c r="O15" i="1"/>
  <c r="K7" i="1"/>
  <c r="P7" i="1" s="1"/>
  <c r="N8" i="1" s="1"/>
  <c r="L26" i="1"/>
  <c r="K26" i="1"/>
  <c r="P26" i="1" s="1"/>
  <c r="L27" i="1" s="1"/>
  <c r="G32" i="1"/>
  <c r="O31" i="1"/>
  <c r="J7" i="1" l="1"/>
  <c r="L8" i="1"/>
  <c r="G17" i="1"/>
  <c r="O16" i="1"/>
  <c r="J26" i="1"/>
  <c r="O32" i="1"/>
  <c r="G33" i="1"/>
  <c r="O17" i="1" l="1"/>
  <c r="G18" i="1"/>
  <c r="K8" i="1"/>
  <c r="P8" i="1" s="1"/>
  <c r="O33" i="1"/>
  <c r="K27" i="1"/>
  <c r="P27" i="1" s="1"/>
  <c r="L28" i="1" l="1"/>
  <c r="N28" i="1"/>
  <c r="J2" i="2"/>
  <c r="N9" i="1"/>
  <c r="O18" i="1"/>
  <c r="G19" i="1"/>
  <c r="J8" i="1"/>
  <c r="L9" i="1"/>
  <c r="I2" i="2" s="1"/>
  <c r="J27" i="1"/>
  <c r="O19" i="1" l="1"/>
  <c r="G20" i="1"/>
  <c r="K9" i="1"/>
  <c r="K28" i="1"/>
  <c r="P28" i="1" s="1"/>
  <c r="L29" i="1" l="1"/>
  <c r="N29" i="1"/>
  <c r="P9" i="1"/>
  <c r="N10" i="1" s="1"/>
  <c r="G2" i="2"/>
  <c r="O20" i="1"/>
  <c r="G21" i="1"/>
  <c r="J9" i="1"/>
  <c r="D2" i="2" s="1"/>
  <c r="L10" i="1"/>
  <c r="J28" i="1"/>
  <c r="H2" i="2" l="1"/>
  <c r="O21" i="1"/>
  <c r="K10" i="1"/>
  <c r="P10" i="1" s="1"/>
  <c r="N11" i="1" s="1"/>
  <c r="K29" i="1"/>
  <c r="P29" i="1" s="1"/>
  <c r="L30" i="1" l="1"/>
  <c r="N30" i="1"/>
  <c r="J10" i="1"/>
  <c r="L11" i="1"/>
  <c r="K11" i="1"/>
  <c r="P11" i="1" s="1"/>
  <c r="N12" i="1" s="1"/>
  <c r="K30" i="1"/>
  <c r="P30" i="1" s="1"/>
  <c r="J29" i="1"/>
  <c r="L31" i="1" l="1"/>
  <c r="N31" i="1"/>
  <c r="J11" i="1"/>
  <c r="K12" i="1"/>
  <c r="P12" i="1" s="1"/>
  <c r="N13" i="1" s="1"/>
  <c r="L12" i="1"/>
  <c r="K31" i="1"/>
  <c r="P31" i="1" s="1"/>
  <c r="J30" i="1"/>
  <c r="L32" i="1" l="1"/>
  <c r="N32" i="1"/>
  <c r="J12" i="1"/>
  <c r="L13" i="1"/>
  <c r="K13" i="1"/>
  <c r="P13" i="1" s="1"/>
  <c r="N14" i="1" s="1"/>
  <c r="K32" i="1"/>
  <c r="P32" i="1" s="1"/>
  <c r="J31" i="1"/>
  <c r="L33" i="1" l="1"/>
  <c r="N33" i="1"/>
  <c r="K14" i="1"/>
  <c r="P14" i="1" s="1"/>
  <c r="N15" i="1" s="1"/>
  <c r="L14" i="1"/>
  <c r="J13" i="1"/>
  <c r="K33" i="1"/>
  <c r="J32" i="1"/>
  <c r="J14" i="1" l="1"/>
  <c r="K15" i="1"/>
  <c r="P15" i="1" s="1"/>
  <c r="N16" i="1" s="1"/>
  <c r="L15" i="1"/>
  <c r="J33" i="1"/>
  <c r="J15" i="1" l="1"/>
  <c r="L16" i="1"/>
  <c r="K16" i="1" l="1"/>
  <c r="P16" i="1" s="1"/>
  <c r="N17" i="1" s="1"/>
  <c r="J16" i="1" l="1"/>
  <c r="L17" i="1"/>
  <c r="K17" i="1" l="1"/>
  <c r="P17" i="1" s="1"/>
  <c r="N18" i="1" s="1"/>
  <c r="J17" i="1" l="1"/>
  <c r="L18" i="1"/>
  <c r="K18" i="1" l="1"/>
  <c r="P18" i="1" s="1"/>
  <c r="N19" i="1" s="1"/>
  <c r="J18" i="1" l="1"/>
  <c r="L19" i="1"/>
  <c r="K19" i="1" l="1"/>
  <c r="P19" i="1" s="1"/>
  <c r="N20" i="1" s="1"/>
  <c r="J19" i="1" l="1"/>
  <c r="L20" i="1"/>
  <c r="K20" i="1" l="1"/>
  <c r="P20" i="1" s="1"/>
  <c r="N21" i="1" s="1"/>
  <c r="J20" i="1" l="1"/>
  <c r="K21" i="1"/>
  <c r="J21" i="1" s="1"/>
  <c r="L21" i="1"/>
</calcChain>
</file>

<file path=xl/comments1.xml><?xml version="1.0" encoding="utf-8"?>
<comments xmlns="http://schemas.openxmlformats.org/spreadsheetml/2006/main">
  <authors>
    <author>Thomas Mangold</author>
  </authors>
  <commentList>
    <comment ref="P1" authorId="0" shapeId="0">
      <text>
        <r>
          <rPr>
            <b/>
            <sz val="8"/>
            <color indexed="81"/>
            <rFont val="Tahoma"/>
            <family val="2"/>
          </rPr>
          <t>Thomas Mangold:</t>
        </r>
        <r>
          <rPr>
            <sz val="8"/>
            <color indexed="81"/>
            <rFont val="Tahoma"/>
            <family val="2"/>
          </rPr>
          <t xml:space="preserve">
am 31.12.</t>
        </r>
      </text>
    </comment>
  </commentList>
</comments>
</file>

<file path=xl/sharedStrings.xml><?xml version="1.0" encoding="utf-8"?>
<sst xmlns="http://schemas.openxmlformats.org/spreadsheetml/2006/main" count="41" uniqueCount="38">
  <si>
    <t>InvNr</t>
  </si>
  <si>
    <t>Anlagegut</t>
  </si>
  <si>
    <t>Rjahr</t>
  </si>
  <si>
    <t>An-
schaffungs-
datum</t>
  </si>
  <si>
    <t>ND</t>
  </si>
  <si>
    <t>AHK</t>
  </si>
  <si>
    <t>Zugang zu AHK</t>
  </si>
  <si>
    <t>Abgang 
zu AHK</t>
  </si>
  <si>
    <t>AfA kumuliert</t>
  </si>
  <si>
    <t>Buchwert Vj</t>
  </si>
  <si>
    <t>Abgang zu
Buchwert</t>
  </si>
  <si>
    <t>AfA</t>
  </si>
  <si>
    <t>Satz</t>
  </si>
  <si>
    <t>Rest-
Buchwert</t>
  </si>
  <si>
    <t>Jahr</t>
  </si>
  <si>
    <t>Summe Afa</t>
  </si>
  <si>
    <t>Sammelposten</t>
  </si>
  <si>
    <t>GWG bis 150</t>
  </si>
  <si>
    <t>151-1000</t>
  </si>
  <si>
    <t>Summen</t>
  </si>
  <si>
    <t>&lt;150</t>
  </si>
  <si>
    <t>&gt;150</t>
  </si>
  <si>
    <t>Nutzungsjahr</t>
  </si>
  <si>
    <t>Art</t>
  </si>
  <si>
    <t>0700 Technische Anlagen und Maschinen</t>
  </si>
  <si>
    <t>Anlagen-
posten</t>
  </si>
  <si>
    <t>Zugänge
zu AHK</t>
  </si>
  <si>
    <t>Abgänge
zu AHK</t>
  </si>
  <si>
    <t>Umbuchung
zu AHK</t>
  </si>
  <si>
    <t>Zuschrei-
bung</t>
  </si>
  <si>
    <t>Buchwert
31.12. RJ</t>
  </si>
  <si>
    <t>Buchwert
31.12. VJ</t>
  </si>
  <si>
    <t>AfA RJ</t>
  </si>
  <si>
    <t>Kumulierte
AfA</t>
  </si>
  <si>
    <t>Spalte1</t>
  </si>
  <si>
    <t>RJ</t>
  </si>
  <si>
    <t>Anlagegut 1</t>
  </si>
  <si>
    <t>Anlagegut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</si>
</sst>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€&quot;_-;\-* #,##0.00\ &quot;€&quot;_-;_-* &quot;-&quot;??\ &quot;€&quot;_-;_-@_-"/>
    <numFmt numFmtId="164" formatCode="General&quot; Jahre&quot;"/>
    <numFmt numFmtId="165" formatCode="#,##0.00\ &quot;€&quot;"/>
  </numFmts>
  <fonts count="7" x14ac:knownFonts="1">
    <font>
      <sz val="10"/>
      <name val="Arial"/>
    </font>
    <font>
      <b/>
      <sz val="8"/>
      <name val="Arial"/>
      <family val="2"/>
    </font>
    <font>
      <sz val="10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0"/>
      <name val="Arial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 style="medium">
        <color indexed="64"/>
      </bottom>
      <diagonal/>
    </border>
    <border>
      <left style="hair">
        <color auto="1"/>
      </left>
      <right style="hair">
        <color auto="1"/>
      </right>
      <top/>
      <bottom style="medium">
        <color indexed="64"/>
      </bottom>
      <diagonal/>
    </border>
    <border>
      <left style="hair">
        <color auto="1"/>
      </left>
      <right/>
      <top/>
      <bottom style="medium">
        <color indexed="64"/>
      </bottom>
      <diagonal/>
    </border>
  </borders>
  <cellStyleXfs count="3">
    <xf numFmtId="0" fontId="0" fillId="0" borderId="0"/>
    <xf numFmtId="9" fontId="2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29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>
      <alignment horizontal="center"/>
    </xf>
    <xf numFmtId="164" fontId="0" fillId="0" borderId="0" xfId="0" applyNumberFormat="1"/>
    <xf numFmtId="9" fontId="0" fillId="0" borderId="0" xfId="1" applyFont="1"/>
    <xf numFmtId="165" fontId="0" fillId="0" borderId="0" xfId="0" applyNumberFormat="1"/>
    <xf numFmtId="165" fontId="0" fillId="0" borderId="0" xfId="0" applyNumberFormat="1" applyAlignment="1">
      <alignment wrapText="1"/>
    </xf>
    <xf numFmtId="16" fontId="0" fillId="0" borderId="0" xfId="0" applyNumberFormat="1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left"/>
    </xf>
    <xf numFmtId="0" fontId="0" fillId="0" borderId="0" xfId="0" applyAlignment="1">
      <alignment wrapText="1"/>
    </xf>
    <xf numFmtId="14" fontId="0" fillId="0" borderId="0" xfId="0" applyNumberFormat="1"/>
    <xf numFmtId="0" fontId="6" fillId="2" borderId="0" xfId="0" applyFont="1" applyFill="1" applyAlignment="1">
      <alignment horizontal="right" wrapText="1"/>
    </xf>
    <xf numFmtId="0" fontId="6" fillId="2" borderId="0" xfId="0" applyFont="1" applyFill="1"/>
    <xf numFmtId="0" fontId="2" fillId="0" borderId="0" xfId="0" applyFont="1"/>
    <xf numFmtId="44" fontId="0" fillId="0" borderId="0" xfId="2" applyFont="1"/>
    <xf numFmtId="44" fontId="0" fillId="0" borderId="0" xfId="0" applyNumberFormat="1"/>
    <xf numFmtId="0" fontId="0" fillId="0" borderId="2" xfId="0" applyBorder="1"/>
    <xf numFmtId="44" fontId="0" fillId="0" borderId="3" xfId="2" applyFont="1" applyBorder="1"/>
    <xf numFmtId="44" fontId="0" fillId="0" borderId="4" xfId="2" applyFont="1" applyBorder="1"/>
    <xf numFmtId="0" fontId="0" fillId="0" borderId="5" xfId="0" applyBorder="1"/>
    <xf numFmtId="44" fontId="0" fillId="0" borderId="6" xfId="2" applyFont="1" applyBorder="1"/>
    <xf numFmtId="44" fontId="0" fillId="0" borderId="7" xfId="2" applyFont="1" applyBorder="1"/>
    <xf numFmtId="0" fontId="6" fillId="0" borderId="8" xfId="0" applyFont="1" applyBorder="1" applyAlignment="1">
      <alignment horizontal="center" wrapText="1"/>
    </xf>
    <xf numFmtId="0" fontId="6" fillId="0" borderId="9" xfId="0" applyFont="1" applyBorder="1" applyAlignment="1">
      <alignment horizontal="center"/>
    </xf>
    <xf numFmtId="0" fontId="6" fillId="0" borderId="9" xfId="0" applyFont="1" applyBorder="1" applyAlignment="1">
      <alignment horizontal="center" wrapText="1"/>
    </xf>
    <xf numFmtId="0" fontId="6" fillId="0" borderId="10" xfId="0" applyFont="1" applyBorder="1" applyAlignment="1">
      <alignment horizontal="center" wrapText="1"/>
    </xf>
  </cellXfs>
  <cellStyles count="3">
    <cellStyle name="Prozent" xfId="1" builtinId="5"/>
    <cellStyle name="Standard" xfId="0" builtinId="0"/>
    <cellStyle name="Währung" xfId="2" builtinId="4"/>
  </cellStyles>
  <dxfs count="14">
    <dxf>
      <numFmt numFmtId="165" formatCode="#,##0.00\ &quot;€&quot;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numFmt numFmtId="165" formatCode="#,##0.00\ &quot;€&quot;"/>
      <alignment horizontal="general" vertical="bottom" textRotation="0" wrapText="1" indent="0" justifyLastLine="0" shrinkToFit="0" readingOrder="0"/>
    </dxf>
    <dxf>
      <numFmt numFmtId="165" formatCode="#,##0.00\ &quot;€&quot;"/>
    </dxf>
    <dxf>
      <numFmt numFmtId="165" formatCode="#,##0.00\ &quot;€&quot;"/>
    </dxf>
    <dxf>
      <numFmt numFmtId="165" formatCode="#,##0.00\ &quot;€&quot;"/>
    </dxf>
    <dxf>
      <numFmt numFmtId="165" formatCode="#,##0.00\ &quot;€&quot;"/>
    </dxf>
    <dxf>
      <numFmt numFmtId="164" formatCode="General&quot; Jahre&quot;"/>
    </dxf>
    <dxf>
      <numFmt numFmtId="19" formatCode="dd/mm/yyyy"/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bottom" textRotation="0" wrapText="1" indent="0" justifyLastLine="0" shrinkToFit="0" readingOrder="0"/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dmin/Documents/USER/Verlag/Finanzbuchhaltung/buchung%202016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uelle Seriendruck"/>
      <sheetName val="Gewerbe 1999"/>
      <sheetName val="Finanzamt 2001"/>
      <sheetName val="45124"/>
      <sheetName val="Kontoauszüge"/>
      <sheetName val="Tabelle1"/>
      <sheetName val="Checkliste"/>
      <sheetName val="Jorunal"/>
      <sheetName val="Summen"/>
      <sheetName val="Anlagenverzeichnis"/>
      <sheetName val="für Finanzam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3">
          <cell r="B3" t="str">
            <v>Büro</v>
          </cell>
        </row>
        <row r="4">
          <cell r="B4" t="str">
            <v>Druck / Vorlagen</v>
          </cell>
        </row>
        <row r="5">
          <cell r="B5" t="str">
            <v>Lizenzgebühr</v>
          </cell>
        </row>
        <row r="6">
          <cell r="B6" t="str">
            <v>Porto</v>
          </cell>
        </row>
        <row r="7">
          <cell r="B7" t="str">
            <v>PC-Zubehör/GwG/Reparatur</v>
          </cell>
        </row>
        <row r="8">
          <cell r="B8" t="str">
            <v>Fahrt- / Transportkosten</v>
          </cell>
        </row>
        <row r="9">
          <cell r="B9" t="str">
            <v>Lager</v>
          </cell>
        </row>
        <row r="10">
          <cell r="B10" t="str">
            <v>Werbung</v>
          </cell>
        </row>
        <row r="11">
          <cell r="B11" t="str">
            <v>PC-AfA</v>
          </cell>
        </row>
        <row r="12">
          <cell r="B12" t="str">
            <v>Steuer (abgeführte MwSt und Gewerbesteuer)</v>
          </cell>
        </row>
        <row r="13">
          <cell r="B13" t="str">
            <v>Telefon/Internet</v>
          </cell>
        </row>
        <row r="14">
          <cell r="B14" t="str">
            <v>Skonto</v>
          </cell>
        </row>
        <row r="15">
          <cell r="B15" t="str">
            <v>Lohn</v>
          </cell>
        </row>
        <row r="16">
          <cell r="B16" t="str">
            <v>USt</v>
          </cell>
        </row>
        <row r="17">
          <cell r="B17" t="str">
            <v>VSt</v>
          </cell>
        </row>
        <row r="18">
          <cell r="B18" t="str">
            <v>Umsatz</v>
          </cell>
        </row>
        <row r="20">
          <cell r="B20" t="str">
            <v>Gewinn</v>
          </cell>
        </row>
        <row r="21">
          <cell r="B21" t="str">
            <v>cash flow</v>
          </cell>
        </row>
        <row r="22">
          <cell r="B22" t="str">
            <v>Gewinn steuerrechtlich</v>
          </cell>
        </row>
        <row r="23">
          <cell r="B23" t="str">
            <v>bar</v>
          </cell>
        </row>
        <row r="24">
          <cell r="B24" t="str">
            <v>Bank</v>
          </cell>
        </row>
        <row r="26">
          <cell r="B26" t="str">
            <v>USt</v>
          </cell>
        </row>
        <row r="27">
          <cell r="B27" t="str">
            <v>VSt</v>
          </cell>
        </row>
        <row r="28">
          <cell r="B28" t="str">
            <v>VSt 7%</v>
          </cell>
        </row>
        <row r="29">
          <cell r="B29" t="str">
            <v>USt 7%</v>
          </cell>
        </row>
        <row r="30">
          <cell r="B30" t="str">
            <v>VSt 16%</v>
          </cell>
        </row>
        <row r="31">
          <cell r="B31" t="str">
            <v>USt 16%</v>
          </cell>
        </row>
        <row r="33">
          <cell r="B33" t="str">
            <v>VSt 19%</v>
          </cell>
        </row>
        <row r="34">
          <cell r="B34" t="str">
            <v>Privatentnahme</v>
          </cell>
        </row>
        <row r="35">
          <cell r="B35" t="str">
            <v>PrivGespräche inkl MwSt</v>
          </cell>
        </row>
        <row r="36">
          <cell r="B36" t="str">
            <v>BGA</v>
          </cell>
        </row>
        <row r="37">
          <cell r="B37" t="str">
            <v>BGA-Pool</v>
          </cell>
        </row>
      </sheetData>
      <sheetData sheetId="9"/>
      <sheetData sheetId="10"/>
    </sheetDataSet>
  </externalBook>
</externalLink>
</file>

<file path=xl/tables/table1.xml><?xml version="1.0" encoding="utf-8"?>
<table xmlns="http://schemas.openxmlformats.org/spreadsheetml/2006/main" id="1" name="Tabelle1" displayName="Tabelle1" ref="A1:Q33" totalsRowShown="0" headerRowDxfId="10" headerRowBorderDxfId="9">
  <autoFilter ref="A1:Q33"/>
  <tableColumns count="17">
    <tableColumn id="1" name="InvNr">
      <calculatedColumnFormula>+A1</calculatedColumnFormula>
    </tableColumn>
    <tableColumn id="2" name="Nutzungsjahr">
      <calculatedColumnFormula>+B1+1</calculatedColumnFormula>
    </tableColumn>
    <tableColumn id="3" name="Anlagegut"/>
    <tableColumn id="4" name="Art"/>
    <tableColumn id="5" name="Rjahr">
      <calculatedColumnFormula>+E1+1</calculatedColumnFormula>
    </tableColumn>
    <tableColumn id="6" name="An-_x000a_schaffungs-_x000a_datum" dataDxfId="8"/>
    <tableColumn id="7" name="ND" dataDxfId="7">
      <calculatedColumnFormula>+G1</calculatedColumnFormula>
    </tableColumn>
    <tableColumn id="8" name="AHK" dataDxfId="6"/>
    <tableColumn id="9" name="Zugang zu AHK"/>
    <tableColumn id="10" name="Abgang _x000a_zu AHK" dataDxfId="5">
      <calculatedColumnFormula>IF(P2=0,H2,"")</calculatedColumnFormula>
    </tableColumn>
    <tableColumn id="11" name="AfA kumuliert" dataDxfId="4">
      <calculatedColumnFormula>SUM(N2:N$22)</calculatedColumnFormula>
    </tableColumn>
    <tableColumn id="12" name="Buchwert Vj" dataDxfId="3">
      <calculatedColumnFormula>IF(Tabelle1[[#This Row],[Nutzungsjahr]]=1,0,P1)</calculatedColumnFormula>
    </tableColumn>
    <tableColumn id="13" name="Abgang zu_x000a_Buchwert"/>
    <tableColumn id="14" name="AfA" dataDxfId="2">
      <calculatedColumnFormula>IF(B2=1,ROUNDUP(H2*O2*(13-(MONTH(F2)))/12,2),MIN(P1-1,ROUNDUP(H2*O2,2)))</calculatedColumnFormula>
    </tableColumn>
    <tableColumn id="15" name="Satz" dataDxfId="1" dataCellStyle="Prozent">
      <calculatedColumnFormula>1/G2</calculatedColumnFormula>
    </tableColumn>
    <tableColumn id="16" name="Rest-_x000a_Buchwert" dataDxfId="0"/>
    <tableColumn id="17" name="Spalte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10"/>
  <dimension ref="A1:AJ33"/>
  <sheetViews>
    <sheetView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P22" activeCellId="1" sqref="P9 P22"/>
    </sheetView>
  </sheetViews>
  <sheetFormatPr baseColWidth="10" defaultRowHeight="12.75" x14ac:dyDescent="0.2"/>
  <cols>
    <col min="1" max="1" width="7.140625" customWidth="1"/>
    <col min="2" max="2" width="5.5703125" customWidth="1"/>
    <col min="3" max="3" width="18.140625" customWidth="1"/>
    <col min="4" max="4" width="10.7109375" customWidth="1"/>
    <col min="5" max="5" width="7.140625" customWidth="1"/>
    <col min="6" max="6" width="10.140625" customWidth="1"/>
    <col min="7" max="7" width="8" bestFit="1" customWidth="1"/>
    <col min="8" max="8" width="11.5703125" bestFit="1" customWidth="1"/>
    <col min="9" max="9" width="14.85546875" customWidth="1"/>
    <col min="10" max="10" width="11.7109375" bestFit="1" customWidth="1"/>
    <col min="11" max="11" width="14.140625" customWidth="1"/>
    <col min="12" max="12" width="13.140625" bestFit="1" customWidth="1"/>
    <col min="13" max="13" width="9.42578125" customWidth="1"/>
    <col min="14" max="14" width="10.7109375" bestFit="1" customWidth="1"/>
    <col min="15" max="15" width="7.28515625" style="10" customWidth="1"/>
    <col min="16" max="16" width="13.140625" bestFit="1" customWidth="1"/>
    <col min="17" max="17" width="8.85546875" customWidth="1"/>
    <col min="24" max="24" width="5" bestFit="1" customWidth="1"/>
    <col min="25" max="25" width="4" bestFit="1" customWidth="1"/>
    <col min="26" max="26" width="10.140625" bestFit="1" customWidth="1"/>
    <col min="27" max="27" width="15.28515625" customWidth="1"/>
    <col min="28" max="29" width="7" bestFit="1" customWidth="1"/>
  </cols>
  <sheetData>
    <row r="1" spans="1:36" s="3" customFormat="1" ht="37.15" customHeight="1" thickBot="1" x14ac:dyDescent="0.25">
      <c r="A1" s="1" t="s">
        <v>0</v>
      </c>
      <c r="B1" s="11" t="s">
        <v>22</v>
      </c>
      <c r="C1" s="2" t="s">
        <v>1</v>
      </c>
      <c r="D1" s="2" t="s">
        <v>23</v>
      </c>
      <c r="E1" s="2" t="s">
        <v>2</v>
      </c>
      <c r="F1" s="2" t="s">
        <v>3</v>
      </c>
      <c r="G1" s="2" t="s">
        <v>4</v>
      </c>
      <c r="H1" s="2" t="s">
        <v>5</v>
      </c>
      <c r="I1" s="2" t="s">
        <v>6</v>
      </c>
      <c r="J1" s="2" t="s">
        <v>7</v>
      </c>
      <c r="K1" s="2" t="s">
        <v>8</v>
      </c>
      <c r="L1" s="2" t="s">
        <v>9</v>
      </c>
      <c r="M1" s="2" t="s">
        <v>10</v>
      </c>
      <c r="N1" s="2" t="s">
        <v>11</v>
      </c>
      <c r="O1" s="2" t="s">
        <v>12</v>
      </c>
      <c r="P1" s="2" t="s">
        <v>13</v>
      </c>
      <c r="Q1" s="1" t="s">
        <v>34</v>
      </c>
      <c r="T1" s="3" t="s">
        <v>14</v>
      </c>
      <c r="U1" s="3" t="s">
        <v>15</v>
      </c>
      <c r="W1" s="3" t="s">
        <v>16</v>
      </c>
      <c r="X1" s="3" t="s">
        <v>14</v>
      </c>
      <c r="AB1" s="4"/>
      <c r="AC1" s="4"/>
      <c r="AD1" s="4"/>
      <c r="AE1" s="4" t="s">
        <v>17</v>
      </c>
      <c r="AF1" s="4" t="s">
        <v>18</v>
      </c>
      <c r="AH1" s="3" t="s">
        <v>19</v>
      </c>
      <c r="AI1" s="3" t="s">
        <v>20</v>
      </c>
      <c r="AJ1" s="3" t="s">
        <v>21</v>
      </c>
    </row>
    <row r="2" spans="1:36" x14ac:dyDescent="0.2">
      <c r="A2">
        <v>1001</v>
      </c>
      <c r="B2">
        <v>1</v>
      </c>
      <c r="C2" s="16" t="s">
        <v>36</v>
      </c>
      <c r="D2" t="s">
        <v>24</v>
      </c>
      <c r="E2">
        <f>IF(Tabelle1[[#This Row],[Nutzungsjahr]]=1,YEAR(Tabelle1[[#This Row],[An-
schaffungs-
datum]]),E1+1)</f>
        <v>2008</v>
      </c>
      <c r="F2" s="13">
        <v>39544</v>
      </c>
      <c r="G2" s="5">
        <v>16</v>
      </c>
      <c r="H2" s="7">
        <v>480000</v>
      </c>
      <c r="I2" s="7">
        <f>IF(B2=1,H2,"")</f>
        <v>480000</v>
      </c>
      <c r="J2" s="7" t="str">
        <f>IF(P2=0,H2,"")</f>
        <v/>
      </c>
      <c r="K2" s="7">
        <f>SUM(N$2:N2)</f>
        <v>22500</v>
      </c>
      <c r="L2" s="7">
        <f>IF(Tabelle1[[#This Row],[Nutzungsjahr]]=1,0,P1)</f>
        <v>0</v>
      </c>
      <c r="N2" s="8">
        <f>IF(B2=1,ROUNDUP(H2*O2*(13-(MONTH(F2)))/12,2),MIN(P1-1,ROUNDUP(H2*O2,2)))</f>
        <v>22500</v>
      </c>
      <c r="O2" s="6">
        <f t="shared" ref="O2:O30" si="0">1/G2</f>
        <v>6.25E-2</v>
      </c>
      <c r="P2" s="8">
        <f t="shared" ref="P2:P30" si="1">H2-K2</f>
        <v>457500</v>
      </c>
      <c r="R2" s="8"/>
    </row>
    <row r="3" spans="1:36" x14ac:dyDescent="0.2">
      <c r="A3">
        <f>+A2</f>
        <v>1001</v>
      </c>
      <c r="B3">
        <f>+B2+1</f>
        <v>2</v>
      </c>
      <c r="C3" t="str">
        <f>+C2</f>
        <v>Anlagegut 1</v>
      </c>
      <c r="D3" t="str">
        <f>+D2</f>
        <v>0700 Technische Anlagen und Maschinen</v>
      </c>
      <c r="E3">
        <f>IF(Tabelle1[[#This Row],[Nutzungsjahr]]=1,YEAR(Tabelle1[[#This Row],[An-
schaffungs-
datum]]),E2+1)</f>
        <v>2009</v>
      </c>
      <c r="F3" s="13">
        <f>+F2</f>
        <v>39544</v>
      </c>
      <c r="G3" s="5">
        <f>+G2</f>
        <v>16</v>
      </c>
      <c r="H3" s="7">
        <v>480000</v>
      </c>
      <c r="J3" s="7" t="str">
        <f t="shared" ref="J3:J30" si="2">IF(P3=0,H3,"")</f>
        <v/>
      </c>
      <c r="K3" s="7">
        <f>SUM(N$2:N3)</f>
        <v>52500</v>
      </c>
      <c r="L3" s="7">
        <f>IF(Tabelle1[[#This Row],[Nutzungsjahr]]=1,0,P2)</f>
        <v>457500</v>
      </c>
      <c r="N3" s="8">
        <f t="shared" ref="N3:N33" si="3">IF(B3=1,ROUNDUP(H3*O3*(13-(MONTH(F3)))/12,2),MIN(P2-1,ROUNDUP(H3*O3,2)))</f>
        <v>30000</v>
      </c>
      <c r="O3" s="6">
        <f t="shared" si="0"/>
        <v>6.25E-2</v>
      </c>
      <c r="P3" s="8">
        <f t="shared" si="1"/>
        <v>427500</v>
      </c>
    </row>
    <row r="4" spans="1:36" x14ac:dyDescent="0.2">
      <c r="A4">
        <f t="shared" ref="A4:A19" si="4">+A3</f>
        <v>1001</v>
      </c>
      <c r="B4">
        <f t="shared" ref="B4:B19" si="5">+B3+1</f>
        <v>3</v>
      </c>
      <c r="C4" t="str">
        <f t="shared" ref="C4:C19" si="6">+C3</f>
        <v>Anlagegut 1</v>
      </c>
      <c r="D4" t="str">
        <f t="shared" ref="D4:D33" si="7">+D3</f>
        <v>0700 Technische Anlagen und Maschinen</v>
      </c>
      <c r="E4">
        <f>IF(Tabelle1[[#This Row],[Nutzungsjahr]]=1,YEAR(Tabelle1[[#This Row],[An-
schaffungs-
datum]]),E3+1)</f>
        <v>2010</v>
      </c>
      <c r="F4" s="13">
        <f t="shared" ref="F4:F33" si="8">+F3</f>
        <v>39544</v>
      </c>
      <c r="G4" s="5">
        <f t="shared" ref="G4:G19" si="9">+G3</f>
        <v>16</v>
      </c>
      <c r="H4" s="7">
        <v>480000</v>
      </c>
      <c r="J4" s="7" t="str">
        <f t="shared" ref="J4:J19" si="10">IF(P4=0,H4,"")</f>
        <v/>
      </c>
      <c r="K4" s="7">
        <f>SUM(N$2:N4)</f>
        <v>82500</v>
      </c>
      <c r="L4" s="7">
        <f>IF(Tabelle1[[#This Row],[Nutzungsjahr]]=1,0,P3)</f>
        <v>427500</v>
      </c>
      <c r="N4" s="8">
        <f t="shared" si="3"/>
        <v>30000</v>
      </c>
      <c r="O4" s="6">
        <f t="shared" ref="O4:O19" si="11">1/G4</f>
        <v>6.25E-2</v>
      </c>
      <c r="P4" s="8">
        <f t="shared" ref="P4:P19" si="12">H4-K4</f>
        <v>397500</v>
      </c>
    </row>
    <row r="5" spans="1:36" x14ac:dyDescent="0.2">
      <c r="A5">
        <f t="shared" si="4"/>
        <v>1001</v>
      </c>
      <c r="B5">
        <f t="shared" si="5"/>
        <v>4</v>
      </c>
      <c r="C5" t="str">
        <f t="shared" si="6"/>
        <v>Anlagegut 1</v>
      </c>
      <c r="D5" t="str">
        <f t="shared" si="7"/>
        <v>0700 Technische Anlagen und Maschinen</v>
      </c>
      <c r="E5">
        <f>IF(Tabelle1[[#This Row],[Nutzungsjahr]]=1,YEAR(Tabelle1[[#This Row],[An-
schaffungs-
datum]]),E4+1)</f>
        <v>2011</v>
      </c>
      <c r="F5" s="13">
        <f t="shared" si="8"/>
        <v>39544</v>
      </c>
      <c r="G5" s="5">
        <f t="shared" si="9"/>
        <v>16</v>
      </c>
      <c r="H5" s="7">
        <v>480000</v>
      </c>
      <c r="J5" s="7" t="str">
        <f t="shared" si="10"/>
        <v/>
      </c>
      <c r="K5" s="7">
        <f>SUM(N$2:N5)</f>
        <v>112500</v>
      </c>
      <c r="L5" s="7">
        <f>IF(Tabelle1[[#This Row],[Nutzungsjahr]]=1,0,P4)</f>
        <v>397500</v>
      </c>
      <c r="N5" s="8">
        <f t="shared" si="3"/>
        <v>30000</v>
      </c>
      <c r="O5" s="6">
        <f t="shared" si="11"/>
        <v>6.25E-2</v>
      </c>
      <c r="P5" s="8">
        <f t="shared" si="12"/>
        <v>367500</v>
      </c>
    </row>
    <row r="6" spans="1:36" x14ac:dyDescent="0.2">
      <c r="A6">
        <f t="shared" si="4"/>
        <v>1001</v>
      </c>
      <c r="B6">
        <f t="shared" si="5"/>
        <v>5</v>
      </c>
      <c r="C6" t="str">
        <f t="shared" si="6"/>
        <v>Anlagegut 1</v>
      </c>
      <c r="D6" t="str">
        <f t="shared" si="7"/>
        <v>0700 Technische Anlagen und Maschinen</v>
      </c>
      <c r="E6">
        <f>IF(Tabelle1[[#This Row],[Nutzungsjahr]]=1,YEAR(Tabelle1[[#This Row],[An-
schaffungs-
datum]]),E5+1)</f>
        <v>2012</v>
      </c>
      <c r="F6" s="13">
        <f t="shared" si="8"/>
        <v>39544</v>
      </c>
      <c r="G6" s="5">
        <f t="shared" si="9"/>
        <v>16</v>
      </c>
      <c r="H6" s="7">
        <v>480000</v>
      </c>
      <c r="J6" s="7" t="str">
        <f t="shared" si="10"/>
        <v/>
      </c>
      <c r="K6" s="7">
        <f>SUM(N$2:N6)</f>
        <v>142500</v>
      </c>
      <c r="L6" s="7">
        <f>IF(Tabelle1[[#This Row],[Nutzungsjahr]]=1,0,P5)</f>
        <v>367500</v>
      </c>
      <c r="N6" s="8">
        <f t="shared" si="3"/>
        <v>30000</v>
      </c>
      <c r="O6" s="6">
        <f t="shared" si="11"/>
        <v>6.25E-2</v>
      </c>
      <c r="P6" s="8">
        <f t="shared" si="12"/>
        <v>337500</v>
      </c>
    </row>
    <row r="7" spans="1:36" x14ac:dyDescent="0.2">
      <c r="A7">
        <f t="shared" ref="A7:A17" si="13">+A6</f>
        <v>1001</v>
      </c>
      <c r="B7">
        <f t="shared" ref="B7:B17" si="14">+B6+1</f>
        <v>6</v>
      </c>
      <c r="C7" t="str">
        <f t="shared" ref="C7:C17" si="15">+C6</f>
        <v>Anlagegut 1</v>
      </c>
      <c r="D7" t="str">
        <f t="shared" si="7"/>
        <v>0700 Technische Anlagen und Maschinen</v>
      </c>
      <c r="E7">
        <f>IF(Tabelle1[[#This Row],[Nutzungsjahr]]=1,YEAR(Tabelle1[[#This Row],[An-
schaffungs-
datum]]),E6+1)</f>
        <v>2013</v>
      </c>
      <c r="F7" s="13">
        <f t="shared" si="8"/>
        <v>39544</v>
      </c>
      <c r="G7" s="5">
        <f t="shared" ref="G7:G17" si="16">+G6</f>
        <v>16</v>
      </c>
      <c r="H7" s="7">
        <v>480000</v>
      </c>
      <c r="J7" s="7" t="str">
        <f t="shared" ref="J7:J17" si="17">IF(P7=0,H7,"")</f>
        <v/>
      </c>
      <c r="K7" s="7">
        <f>SUM(N$2:N7)</f>
        <v>172500</v>
      </c>
      <c r="L7" s="7">
        <f>IF(Tabelle1[[#This Row],[Nutzungsjahr]]=1,0,P6)</f>
        <v>337500</v>
      </c>
      <c r="N7" s="8">
        <f t="shared" si="3"/>
        <v>30000</v>
      </c>
      <c r="O7" s="6">
        <f t="shared" ref="O7:O17" si="18">1/G7</f>
        <v>6.25E-2</v>
      </c>
      <c r="P7" s="8">
        <f t="shared" ref="P7:P17" si="19">H7-K7</f>
        <v>307500</v>
      </c>
    </row>
    <row r="8" spans="1:36" x14ac:dyDescent="0.2">
      <c r="A8">
        <f t="shared" si="13"/>
        <v>1001</v>
      </c>
      <c r="B8">
        <f t="shared" si="14"/>
        <v>7</v>
      </c>
      <c r="C8" t="str">
        <f t="shared" si="15"/>
        <v>Anlagegut 1</v>
      </c>
      <c r="D8" t="str">
        <f t="shared" si="7"/>
        <v>0700 Technische Anlagen und Maschinen</v>
      </c>
      <c r="E8">
        <f>IF(Tabelle1[[#This Row],[Nutzungsjahr]]=1,YEAR(Tabelle1[[#This Row],[An-
schaffungs-
datum]]),E7+1)</f>
        <v>2014</v>
      </c>
      <c r="F8" s="13">
        <f t="shared" si="8"/>
        <v>39544</v>
      </c>
      <c r="G8" s="5">
        <f t="shared" si="16"/>
        <v>16</v>
      </c>
      <c r="H8" s="7">
        <v>480000</v>
      </c>
      <c r="J8" s="7" t="str">
        <f t="shared" si="17"/>
        <v/>
      </c>
      <c r="K8" s="7">
        <f>SUM(N$2:N8)</f>
        <v>202500</v>
      </c>
      <c r="L8" s="7">
        <f>IF(Tabelle1[[#This Row],[Nutzungsjahr]]=1,0,P7)</f>
        <v>307500</v>
      </c>
      <c r="N8" s="8">
        <f t="shared" si="3"/>
        <v>30000</v>
      </c>
      <c r="O8" s="6">
        <f t="shared" si="18"/>
        <v>6.25E-2</v>
      </c>
      <c r="P8" s="8">
        <f t="shared" si="19"/>
        <v>277500</v>
      </c>
    </row>
    <row r="9" spans="1:36" x14ac:dyDescent="0.2">
      <c r="A9">
        <f t="shared" si="13"/>
        <v>1001</v>
      </c>
      <c r="B9">
        <f t="shared" si="14"/>
        <v>8</v>
      </c>
      <c r="C9" t="str">
        <f t="shared" si="15"/>
        <v>Anlagegut 1</v>
      </c>
      <c r="D9" t="str">
        <f t="shared" si="7"/>
        <v>0700 Technische Anlagen und Maschinen</v>
      </c>
      <c r="E9">
        <f>IF(Tabelle1[[#This Row],[Nutzungsjahr]]=1,YEAR(Tabelle1[[#This Row],[An-
schaffungs-
datum]]),E8+1)</f>
        <v>2015</v>
      </c>
      <c r="F9" s="13">
        <f t="shared" si="8"/>
        <v>39544</v>
      </c>
      <c r="G9" s="5">
        <f t="shared" si="16"/>
        <v>16</v>
      </c>
      <c r="H9" s="7">
        <v>480000</v>
      </c>
      <c r="J9" s="7" t="str">
        <f t="shared" si="17"/>
        <v/>
      </c>
      <c r="K9" s="7">
        <f>SUM(N$2:N9)</f>
        <v>232500</v>
      </c>
      <c r="L9" s="7">
        <f>IF(Tabelle1[[#This Row],[Nutzungsjahr]]=1,0,P8)</f>
        <v>277500</v>
      </c>
      <c r="N9" s="8">
        <f t="shared" si="3"/>
        <v>30000</v>
      </c>
      <c r="O9" s="6">
        <f t="shared" si="18"/>
        <v>6.25E-2</v>
      </c>
      <c r="P9" s="8">
        <f t="shared" si="19"/>
        <v>247500</v>
      </c>
    </row>
    <row r="10" spans="1:36" x14ac:dyDescent="0.2">
      <c r="A10">
        <f t="shared" si="13"/>
        <v>1001</v>
      </c>
      <c r="B10">
        <f t="shared" si="14"/>
        <v>9</v>
      </c>
      <c r="C10" t="str">
        <f t="shared" si="15"/>
        <v>Anlagegut 1</v>
      </c>
      <c r="D10" t="str">
        <f t="shared" si="7"/>
        <v>0700 Technische Anlagen und Maschinen</v>
      </c>
      <c r="E10">
        <f>IF(Tabelle1[[#This Row],[Nutzungsjahr]]=1,YEAR(Tabelle1[[#This Row],[An-
schaffungs-
datum]]),E9+1)</f>
        <v>2016</v>
      </c>
      <c r="F10" s="13">
        <f t="shared" si="8"/>
        <v>39544</v>
      </c>
      <c r="G10" s="5">
        <f t="shared" si="16"/>
        <v>16</v>
      </c>
      <c r="H10" s="7">
        <v>480000</v>
      </c>
      <c r="J10" s="7" t="str">
        <f t="shared" si="17"/>
        <v/>
      </c>
      <c r="K10" s="7">
        <f>SUM(N$2:N10)</f>
        <v>262500</v>
      </c>
      <c r="L10" s="7">
        <f>IF(Tabelle1[[#This Row],[Nutzungsjahr]]=1,0,P9)</f>
        <v>247500</v>
      </c>
      <c r="N10" s="8">
        <f t="shared" si="3"/>
        <v>30000</v>
      </c>
      <c r="O10" s="6">
        <f t="shared" si="18"/>
        <v>6.25E-2</v>
      </c>
      <c r="P10" s="8">
        <f t="shared" si="19"/>
        <v>217500</v>
      </c>
    </row>
    <row r="11" spans="1:36" x14ac:dyDescent="0.2">
      <c r="A11">
        <f t="shared" si="13"/>
        <v>1001</v>
      </c>
      <c r="B11">
        <f t="shared" si="14"/>
        <v>10</v>
      </c>
      <c r="C11" t="str">
        <f t="shared" si="15"/>
        <v>Anlagegut 1</v>
      </c>
      <c r="D11" t="str">
        <f t="shared" si="7"/>
        <v>0700 Technische Anlagen und Maschinen</v>
      </c>
      <c r="E11">
        <f>IF(Tabelle1[[#This Row],[Nutzungsjahr]]=1,YEAR(Tabelle1[[#This Row],[An-
schaffungs-
datum]]),E10+1)</f>
        <v>2017</v>
      </c>
      <c r="F11" s="13">
        <f t="shared" si="8"/>
        <v>39544</v>
      </c>
      <c r="G11" s="5">
        <f t="shared" si="16"/>
        <v>16</v>
      </c>
      <c r="H11" s="7">
        <v>480000</v>
      </c>
      <c r="J11" s="7" t="str">
        <f t="shared" si="17"/>
        <v/>
      </c>
      <c r="K11" s="7">
        <f>SUM(N$2:N11)</f>
        <v>292500</v>
      </c>
      <c r="L11" s="7">
        <f>IF(Tabelle1[[#This Row],[Nutzungsjahr]]=1,0,P10)</f>
        <v>217500</v>
      </c>
      <c r="N11" s="8">
        <f t="shared" si="3"/>
        <v>30000</v>
      </c>
      <c r="O11" s="6">
        <f t="shared" si="18"/>
        <v>6.25E-2</v>
      </c>
      <c r="P11" s="8">
        <f t="shared" si="19"/>
        <v>187500</v>
      </c>
    </row>
    <row r="12" spans="1:36" x14ac:dyDescent="0.2">
      <c r="A12">
        <f t="shared" si="13"/>
        <v>1001</v>
      </c>
      <c r="B12">
        <f t="shared" si="14"/>
        <v>11</v>
      </c>
      <c r="C12" t="str">
        <f t="shared" si="15"/>
        <v>Anlagegut 1</v>
      </c>
      <c r="D12" t="str">
        <f t="shared" si="7"/>
        <v>0700 Technische Anlagen und Maschinen</v>
      </c>
      <c r="E12">
        <f>IF(Tabelle1[[#This Row],[Nutzungsjahr]]=1,YEAR(Tabelle1[[#This Row],[An-
schaffungs-
datum]]),E11+1)</f>
        <v>2018</v>
      </c>
      <c r="F12" s="13">
        <f t="shared" si="8"/>
        <v>39544</v>
      </c>
      <c r="G12" s="5">
        <f t="shared" si="16"/>
        <v>16</v>
      </c>
      <c r="H12" s="7">
        <v>480000</v>
      </c>
      <c r="J12" s="7" t="str">
        <f t="shared" si="17"/>
        <v/>
      </c>
      <c r="K12" s="7">
        <f>SUM(N$2:N12)</f>
        <v>322500</v>
      </c>
      <c r="L12" s="7">
        <f>IF(Tabelle1[[#This Row],[Nutzungsjahr]]=1,0,P11)</f>
        <v>187500</v>
      </c>
      <c r="N12" s="8">
        <f t="shared" si="3"/>
        <v>30000</v>
      </c>
      <c r="O12" s="6">
        <f t="shared" si="18"/>
        <v>6.25E-2</v>
      </c>
      <c r="P12" s="8">
        <f t="shared" si="19"/>
        <v>157500</v>
      </c>
    </row>
    <row r="13" spans="1:36" x14ac:dyDescent="0.2">
      <c r="A13">
        <f t="shared" si="13"/>
        <v>1001</v>
      </c>
      <c r="B13">
        <f t="shared" si="14"/>
        <v>12</v>
      </c>
      <c r="C13" t="str">
        <f t="shared" si="15"/>
        <v>Anlagegut 1</v>
      </c>
      <c r="D13" t="str">
        <f t="shared" si="7"/>
        <v>0700 Technische Anlagen und Maschinen</v>
      </c>
      <c r="E13">
        <f>IF(Tabelle1[[#This Row],[Nutzungsjahr]]=1,YEAR(Tabelle1[[#This Row],[An-
schaffungs-
datum]]),E12+1)</f>
        <v>2019</v>
      </c>
      <c r="F13" s="13">
        <f t="shared" si="8"/>
        <v>39544</v>
      </c>
      <c r="G13" s="5">
        <f t="shared" si="16"/>
        <v>16</v>
      </c>
      <c r="H13" s="7">
        <v>480000</v>
      </c>
      <c r="J13" s="7" t="str">
        <f t="shared" si="17"/>
        <v/>
      </c>
      <c r="K13" s="7">
        <f>SUM(N$2:N13)</f>
        <v>352500</v>
      </c>
      <c r="L13" s="7">
        <f>IF(Tabelle1[[#This Row],[Nutzungsjahr]]=1,0,P12)</f>
        <v>157500</v>
      </c>
      <c r="N13" s="8">
        <f t="shared" si="3"/>
        <v>30000</v>
      </c>
      <c r="O13" s="6">
        <f t="shared" si="18"/>
        <v>6.25E-2</v>
      </c>
      <c r="P13" s="8">
        <f t="shared" si="19"/>
        <v>127500</v>
      </c>
    </row>
    <row r="14" spans="1:36" x14ac:dyDescent="0.2">
      <c r="A14">
        <f t="shared" si="13"/>
        <v>1001</v>
      </c>
      <c r="B14">
        <f t="shared" si="14"/>
        <v>13</v>
      </c>
      <c r="C14" t="str">
        <f t="shared" si="15"/>
        <v>Anlagegut 1</v>
      </c>
      <c r="D14" t="str">
        <f t="shared" si="7"/>
        <v>0700 Technische Anlagen und Maschinen</v>
      </c>
      <c r="E14">
        <f>IF(Tabelle1[[#This Row],[Nutzungsjahr]]=1,YEAR(Tabelle1[[#This Row],[An-
schaffungs-
datum]]),E13+1)</f>
        <v>2020</v>
      </c>
      <c r="F14" s="13">
        <f t="shared" si="8"/>
        <v>39544</v>
      </c>
      <c r="G14" s="5">
        <f t="shared" si="16"/>
        <v>16</v>
      </c>
      <c r="H14" s="7">
        <v>480000</v>
      </c>
      <c r="J14" s="7" t="str">
        <f t="shared" si="17"/>
        <v/>
      </c>
      <c r="K14" s="7">
        <f>SUM(N$2:N14)</f>
        <v>382500</v>
      </c>
      <c r="L14" s="7">
        <f>IF(Tabelle1[[#This Row],[Nutzungsjahr]]=1,0,P13)</f>
        <v>127500</v>
      </c>
      <c r="N14" s="8">
        <f t="shared" si="3"/>
        <v>30000</v>
      </c>
      <c r="O14" s="6">
        <f t="shared" si="18"/>
        <v>6.25E-2</v>
      </c>
      <c r="P14" s="8">
        <f t="shared" si="19"/>
        <v>97500</v>
      </c>
    </row>
    <row r="15" spans="1:36" x14ac:dyDescent="0.2">
      <c r="A15">
        <f t="shared" si="13"/>
        <v>1001</v>
      </c>
      <c r="B15">
        <f t="shared" si="14"/>
        <v>14</v>
      </c>
      <c r="C15" t="str">
        <f t="shared" si="15"/>
        <v>Anlagegut 1</v>
      </c>
      <c r="D15" t="str">
        <f t="shared" si="7"/>
        <v>0700 Technische Anlagen und Maschinen</v>
      </c>
      <c r="E15">
        <f>IF(Tabelle1[[#This Row],[Nutzungsjahr]]=1,YEAR(Tabelle1[[#This Row],[An-
schaffungs-
datum]]),E14+1)</f>
        <v>2021</v>
      </c>
      <c r="F15" s="13">
        <f t="shared" si="8"/>
        <v>39544</v>
      </c>
      <c r="G15" s="5">
        <f t="shared" si="16"/>
        <v>16</v>
      </c>
      <c r="H15" s="7">
        <v>480000</v>
      </c>
      <c r="J15" s="7" t="str">
        <f t="shared" si="17"/>
        <v/>
      </c>
      <c r="K15" s="7">
        <f>SUM(N$2:N15)</f>
        <v>412500</v>
      </c>
      <c r="L15" s="7">
        <f>IF(Tabelle1[[#This Row],[Nutzungsjahr]]=1,0,P14)</f>
        <v>97500</v>
      </c>
      <c r="N15" s="8">
        <f t="shared" si="3"/>
        <v>30000</v>
      </c>
      <c r="O15" s="6">
        <f t="shared" si="18"/>
        <v>6.25E-2</v>
      </c>
      <c r="P15" s="8">
        <f t="shared" si="19"/>
        <v>67500</v>
      </c>
    </row>
    <row r="16" spans="1:36" x14ac:dyDescent="0.2">
      <c r="A16">
        <f t="shared" si="13"/>
        <v>1001</v>
      </c>
      <c r="B16">
        <f t="shared" si="14"/>
        <v>15</v>
      </c>
      <c r="C16" t="str">
        <f t="shared" si="15"/>
        <v>Anlagegut 1</v>
      </c>
      <c r="D16" t="str">
        <f t="shared" si="7"/>
        <v>0700 Technische Anlagen und Maschinen</v>
      </c>
      <c r="E16">
        <f>IF(Tabelle1[[#This Row],[Nutzungsjahr]]=1,YEAR(Tabelle1[[#This Row],[An-
schaffungs-
datum]]),E15+1)</f>
        <v>2022</v>
      </c>
      <c r="F16" s="13">
        <f t="shared" si="8"/>
        <v>39544</v>
      </c>
      <c r="G16" s="5">
        <f t="shared" si="16"/>
        <v>16</v>
      </c>
      <c r="H16" s="7">
        <v>480000</v>
      </c>
      <c r="J16" s="7" t="str">
        <f t="shared" si="17"/>
        <v/>
      </c>
      <c r="K16" s="7">
        <f>SUM(N$2:N16)</f>
        <v>442500</v>
      </c>
      <c r="L16" s="7">
        <f>IF(Tabelle1[[#This Row],[Nutzungsjahr]]=1,0,P15)</f>
        <v>67500</v>
      </c>
      <c r="N16" s="8">
        <f t="shared" si="3"/>
        <v>30000</v>
      </c>
      <c r="O16" s="6">
        <f t="shared" si="18"/>
        <v>6.25E-2</v>
      </c>
      <c r="P16" s="8">
        <f t="shared" si="19"/>
        <v>37500</v>
      </c>
    </row>
    <row r="17" spans="1:25" x14ac:dyDescent="0.2">
      <c r="A17">
        <f t="shared" si="13"/>
        <v>1001</v>
      </c>
      <c r="B17">
        <f t="shared" si="14"/>
        <v>16</v>
      </c>
      <c r="C17" t="str">
        <f t="shared" si="15"/>
        <v>Anlagegut 1</v>
      </c>
      <c r="D17" t="str">
        <f t="shared" si="7"/>
        <v>0700 Technische Anlagen und Maschinen</v>
      </c>
      <c r="E17">
        <f>IF(Tabelle1[[#This Row],[Nutzungsjahr]]=1,YEAR(Tabelle1[[#This Row],[An-
schaffungs-
datum]]),E16+1)</f>
        <v>2023</v>
      </c>
      <c r="F17" s="13">
        <f t="shared" si="8"/>
        <v>39544</v>
      </c>
      <c r="G17" s="5">
        <f t="shared" si="16"/>
        <v>16</v>
      </c>
      <c r="H17" s="7">
        <v>480000</v>
      </c>
      <c r="J17" s="7" t="str">
        <f t="shared" si="17"/>
        <v/>
      </c>
      <c r="K17" s="7">
        <f>SUM(N$2:N17)</f>
        <v>472500</v>
      </c>
      <c r="L17" s="7">
        <f>IF(Tabelle1[[#This Row],[Nutzungsjahr]]=1,0,P16)</f>
        <v>37500</v>
      </c>
      <c r="N17" s="8">
        <f t="shared" si="3"/>
        <v>30000</v>
      </c>
      <c r="O17" s="6">
        <f t="shared" si="18"/>
        <v>6.25E-2</v>
      </c>
      <c r="P17" s="8">
        <f t="shared" si="19"/>
        <v>7500</v>
      </c>
    </row>
    <row r="18" spans="1:25" x14ac:dyDescent="0.2">
      <c r="A18">
        <f t="shared" si="4"/>
        <v>1001</v>
      </c>
      <c r="B18">
        <f t="shared" si="5"/>
        <v>17</v>
      </c>
      <c r="C18" t="str">
        <f t="shared" si="6"/>
        <v>Anlagegut 1</v>
      </c>
      <c r="D18" t="str">
        <f t="shared" si="7"/>
        <v>0700 Technische Anlagen und Maschinen</v>
      </c>
      <c r="E18">
        <f>IF(Tabelle1[[#This Row],[Nutzungsjahr]]=1,YEAR(Tabelle1[[#This Row],[An-
schaffungs-
datum]]),E17+1)</f>
        <v>2024</v>
      </c>
      <c r="F18" s="13">
        <f t="shared" si="8"/>
        <v>39544</v>
      </c>
      <c r="G18" s="5">
        <f t="shared" si="9"/>
        <v>16</v>
      </c>
      <c r="H18" s="7">
        <v>480000</v>
      </c>
      <c r="J18" s="7" t="str">
        <f t="shared" si="10"/>
        <v/>
      </c>
      <c r="K18" s="7">
        <f>SUM(N$2:N18)</f>
        <v>479999</v>
      </c>
      <c r="L18" s="7">
        <f>IF(Tabelle1[[#This Row],[Nutzungsjahr]]=1,0,P17)</f>
        <v>7500</v>
      </c>
      <c r="N18" s="8">
        <f t="shared" si="3"/>
        <v>7499</v>
      </c>
      <c r="O18" s="6">
        <f t="shared" si="11"/>
        <v>6.25E-2</v>
      </c>
      <c r="P18" s="8">
        <f t="shared" si="12"/>
        <v>1</v>
      </c>
    </row>
    <row r="19" spans="1:25" x14ac:dyDescent="0.2">
      <c r="A19">
        <f t="shared" si="4"/>
        <v>1001</v>
      </c>
      <c r="B19">
        <f t="shared" si="5"/>
        <v>18</v>
      </c>
      <c r="C19" t="str">
        <f t="shared" si="6"/>
        <v>Anlagegut 1</v>
      </c>
      <c r="D19" t="str">
        <f t="shared" si="7"/>
        <v>0700 Technische Anlagen und Maschinen</v>
      </c>
      <c r="E19">
        <f>IF(Tabelle1[[#This Row],[Nutzungsjahr]]=1,YEAR(Tabelle1[[#This Row],[An-
schaffungs-
datum]]),E18+1)</f>
        <v>2025</v>
      </c>
      <c r="F19" s="13">
        <f t="shared" si="8"/>
        <v>39544</v>
      </c>
      <c r="G19" s="5">
        <f t="shared" si="9"/>
        <v>16</v>
      </c>
      <c r="H19" s="7">
        <v>480000</v>
      </c>
      <c r="J19" s="7" t="str">
        <f t="shared" si="10"/>
        <v/>
      </c>
      <c r="K19" s="7">
        <f>SUM(N$2:N19)</f>
        <v>479999</v>
      </c>
      <c r="L19" s="7">
        <f>IF(Tabelle1[[#This Row],[Nutzungsjahr]]=1,0,P18)</f>
        <v>1</v>
      </c>
      <c r="N19" s="8">
        <f t="shared" si="3"/>
        <v>0</v>
      </c>
      <c r="O19" s="6">
        <f t="shared" si="11"/>
        <v>6.25E-2</v>
      </c>
      <c r="P19" s="8">
        <f t="shared" si="12"/>
        <v>1</v>
      </c>
    </row>
    <row r="20" spans="1:25" x14ac:dyDescent="0.2">
      <c r="A20">
        <f>+A19</f>
        <v>1001</v>
      </c>
      <c r="B20">
        <f>+B19+1</f>
        <v>19</v>
      </c>
      <c r="C20" t="str">
        <f>+C19</f>
        <v>Anlagegut 1</v>
      </c>
      <c r="D20" t="str">
        <f t="shared" si="7"/>
        <v>0700 Technische Anlagen und Maschinen</v>
      </c>
      <c r="E20">
        <f>IF(Tabelle1[[#This Row],[Nutzungsjahr]]=1,YEAR(Tabelle1[[#This Row],[An-
schaffungs-
datum]]),E19+1)</f>
        <v>2026</v>
      </c>
      <c r="F20" s="13">
        <f t="shared" si="8"/>
        <v>39544</v>
      </c>
      <c r="G20" s="5">
        <f>+G19</f>
        <v>16</v>
      </c>
      <c r="H20" s="7">
        <v>480000</v>
      </c>
      <c r="J20" s="7" t="str">
        <f t="shared" ref="J20:J21" si="20">IF(P20=0,H20,"")</f>
        <v/>
      </c>
      <c r="K20" s="7">
        <f>SUM(N$2:N20)</f>
        <v>479999</v>
      </c>
      <c r="L20" s="7">
        <f>IF(Tabelle1[[#This Row],[Nutzungsjahr]]=1,0,P19)</f>
        <v>1</v>
      </c>
      <c r="N20" s="8">
        <f t="shared" si="3"/>
        <v>0</v>
      </c>
      <c r="O20" s="6">
        <f t="shared" ref="O20:O21" si="21">1/G20</f>
        <v>6.25E-2</v>
      </c>
      <c r="P20" s="8">
        <f t="shared" ref="P20" si="22">H20-K20</f>
        <v>1</v>
      </c>
      <c r="Y20" s="9"/>
    </row>
    <row r="21" spans="1:25" x14ac:dyDescent="0.2">
      <c r="A21">
        <f t="shared" ref="A21" si="23">+A20</f>
        <v>1001</v>
      </c>
      <c r="B21">
        <f t="shared" ref="B21" si="24">+B20+1</f>
        <v>20</v>
      </c>
      <c r="C21" t="str">
        <f t="shared" ref="C21" si="25">+C20</f>
        <v>Anlagegut 1</v>
      </c>
      <c r="D21" t="str">
        <f t="shared" si="7"/>
        <v>0700 Technische Anlagen und Maschinen</v>
      </c>
      <c r="E21">
        <f>IF(Tabelle1[[#This Row],[Nutzungsjahr]]=1,YEAR(Tabelle1[[#This Row],[An-
schaffungs-
datum]]),E20+1)</f>
        <v>2027</v>
      </c>
      <c r="F21" s="13">
        <f t="shared" si="8"/>
        <v>39544</v>
      </c>
      <c r="G21" s="5">
        <f t="shared" ref="G21:H33" si="26">+G20</f>
        <v>16</v>
      </c>
      <c r="H21" s="7">
        <v>480000</v>
      </c>
      <c r="J21" s="7">
        <f t="shared" si="20"/>
        <v>480000</v>
      </c>
      <c r="K21" s="7">
        <f>SUM(N$2:N21)</f>
        <v>479999</v>
      </c>
      <c r="L21" s="7">
        <f>IF(Tabelle1[[#This Row],[Nutzungsjahr]]=1,0,P20)</f>
        <v>1</v>
      </c>
      <c r="N21" s="8">
        <f t="shared" si="3"/>
        <v>0</v>
      </c>
      <c r="O21" s="6">
        <f t="shared" si="21"/>
        <v>6.25E-2</v>
      </c>
      <c r="P21" s="8">
        <v>0</v>
      </c>
      <c r="Y21" s="9"/>
    </row>
    <row r="22" spans="1:25" x14ac:dyDescent="0.2">
      <c r="A22">
        <f>+A19+1</f>
        <v>1002</v>
      </c>
      <c r="B22">
        <v>1</v>
      </c>
      <c r="C22" s="16" t="s">
        <v>37</v>
      </c>
      <c r="D22" t="str">
        <f t="shared" si="7"/>
        <v>0700 Technische Anlagen und Maschinen</v>
      </c>
      <c r="E22">
        <f>IF(Tabelle1[[#This Row],[Nutzungsjahr]]=1,YEAR(Tabelle1[[#This Row],[An-
schaffungs-
datum]]),E21+1)</f>
        <v>2015</v>
      </c>
      <c r="F22" s="13">
        <v>42202</v>
      </c>
      <c r="G22" s="5">
        <v>4</v>
      </c>
      <c r="H22" s="7">
        <v>40000</v>
      </c>
      <c r="I22" s="7">
        <f>IF(B22=1,H22,"")</f>
        <v>40000</v>
      </c>
      <c r="J22" s="7" t="str">
        <f t="shared" si="2"/>
        <v/>
      </c>
      <c r="K22" s="7">
        <f>SUM(N$22:N22)</f>
        <v>5000</v>
      </c>
      <c r="L22" s="7">
        <f>IF(Tabelle1[[#This Row],[Nutzungsjahr]]=1,0,P21)</f>
        <v>0</v>
      </c>
      <c r="N22" s="8">
        <f>IF(B22=1,ROUNDUP(H22*O22*(13-(MONTH(F22)))/12,2),MIN(P21-1,ROUNDUP(H22*O22,2)))</f>
        <v>5000</v>
      </c>
      <c r="O22" s="6">
        <f t="shared" si="0"/>
        <v>0.25</v>
      </c>
      <c r="P22" s="8">
        <f t="shared" si="1"/>
        <v>35000</v>
      </c>
      <c r="R22" s="8"/>
    </row>
    <row r="23" spans="1:25" x14ac:dyDescent="0.2">
      <c r="A23">
        <f t="shared" ref="A23:A30" si="27">+A22</f>
        <v>1002</v>
      </c>
      <c r="B23">
        <f>+B22+1</f>
        <v>2</v>
      </c>
      <c r="C23" t="str">
        <f t="shared" ref="C23:C33" si="28">+C22</f>
        <v>Anlagegut 2</v>
      </c>
      <c r="D23" t="str">
        <f t="shared" si="7"/>
        <v>0700 Technische Anlagen und Maschinen</v>
      </c>
      <c r="E23">
        <f>IF(Tabelle1[[#This Row],[Nutzungsjahr]]=1,YEAR(Tabelle1[[#This Row],[An-
schaffungs-
datum]]),E22+1)</f>
        <v>2016</v>
      </c>
      <c r="F23" s="13">
        <f t="shared" si="8"/>
        <v>42202</v>
      </c>
      <c r="G23" s="5">
        <f t="shared" si="26"/>
        <v>4</v>
      </c>
      <c r="H23" s="7">
        <f>+H22</f>
        <v>40000</v>
      </c>
      <c r="J23" s="7" t="str">
        <f t="shared" si="2"/>
        <v/>
      </c>
      <c r="K23" s="7">
        <f>SUM(N$22:N23)</f>
        <v>15000</v>
      </c>
      <c r="L23" s="7">
        <f>IF(Tabelle1[[#This Row],[Nutzungsjahr]]=1,0,P22)</f>
        <v>35000</v>
      </c>
      <c r="N23" s="8">
        <f t="shared" si="3"/>
        <v>10000</v>
      </c>
      <c r="O23" s="6">
        <f t="shared" si="0"/>
        <v>0.25</v>
      </c>
      <c r="P23" s="8">
        <f t="shared" si="1"/>
        <v>25000</v>
      </c>
    </row>
    <row r="24" spans="1:25" x14ac:dyDescent="0.2">
      <c r="A24">
        <f t="shared" si="27"/>
        <v>1002</v>
      </c>
      <c r="B24">
        <f t="shared" ref="B24:B33" si="29">+B23+1</f>
        <v>3</v>
      </c>
      <c r="C24" t="str">
        <f t="shared" si="28"/>
        <v>Anlagegut 2</v>
      </c>
      <c r="D24" t="str">
        <f t="shared" si="7"/>
        <v>0700 Technische Anlagen und Maschinen</v>
      </c>
      <c r="E24">
        <f>IF(Tabelle1[[#This Row],[Nutzungsjahr]]=1,YEAR(Tabelle1[[#This Row],[An-
schaffungs-
datum]]),E23+1)</f>
        <v>2017</v>
      </c>
      <c r="F24" s="13">
        <f t="shared" si="8"/>
        <v>42202</v>
      </c>
      <c r="G24" s="5">
        <f t="shared" si="26"/>
        <v>4</v>
      </c>
      <c r="H24" s="7">
        <f t="shared" si="26"/>
        <v>40000</v>
      </c>
      <c r="J24" s="7" t="str">
        <f t="shared" si="2"/>
        <v/>
      </c>
      <c r="K24" s="7">
        <f>SUM(N$22:N24)</f>
        <v>25000</v>
      </c>
      <c r="L24" s="7">
        <f>IF(Tabelle1[[#This Row],[Nutzungsjahr]]=1,0,P23)</f>
        <v>25000</v>
      </c>
      <c r="N24" s="8">
        <f t="shared" si="3"/>
        <v>10000</v>
      </c>
      <c r="O24" s="6">
        <f t="shared" si="0"/>
        <v>0.25</v>
      </c>
      <c r="P24" s="8">
        <f t="shared" si="1"/>
        <v>15000</v>
      </c>
    </row>
    <row r="25" spans="1:25" x14ac:dyDescent="0.2">
      <c r="A25">
        <f t="shared" si="27"/>
        <v>1002</v>
      </c>
      <c r="B25">
        <f t="shared" si="29"/>
        <v>4</v>
      </c>
      <c r="C25" t="str">
        <f t="shared" si="28"/>
        <v>Anlagegut 2</v>
      </c>
      <c r="D25" t="str">
        <f t="shared" si="7"/>
        <v>0700 Technische Anlagen und Maschinen</v>
      </c>
      <c r="E25">
        <f>IF(Tabelle1[[#This Row],[Nutzungsjahr]]=1,YEAR(Tabelle1[[#This Row],[An-
schaffungs-
datum]]),E24+1)</f>
        <v>2018</v>
      </c>
      <c r="F25" s="13">
        <f t="shared" si="8"/>
        <v>42202</v>
      </c>
      <c r="G25" s="5">
        <f t="shared" si="26"/>
        <v>4</v>
      </c>
      <c r="H25" s="7">
        <f t="shared" si="26"/>
        <v>40000</v>
      </c>
      <c r="J25" s="7" t="str">
        <f t="shared" si="2"/>
        <v/>
      </c>
      <c r="K25" s="7">
        <f>SUM(N$22:N25)</f>
        <v>35000</v>
      </c>
      <c r="L25" s="7">
        <f>IF(Tabelle1[[#This Row],[Nutzungsjahr]]=1,0,P24)</f>
        <v>15000</v>
      </c>
      <c r="N25" s="8">
        <f t="shared" si="3"/>
        <v>10000</v>
      </c>
      <c r="O25" s="6">
        <f t="shared" si="0"/>
        <v>0.25</v>
      </c>
      <c r="P25" s="8">
        <f t="shared" si="1"/>
        <v>5000</v>
      </c>
    </row>
    <row r="26" spans="1:25" x14ac:dyDescent="0.2">
      <c r="A26">
        <f t="shared" si="27"/>
        <v>1002</v>
      </c>
      <c r="B26">
        <f t="shared" si="29"/>
        <v>5</v>
      </c>
      <c r="C26" t="str">
        <f t="shared" si="28"/>
        <v>Anlagegut 2</v>
      </c>
      <c r="D26" t="str">
        <f t="shared" si="7"/>
        <v>0700 Technische Anlagen und Maschinen</v>
      </c>
      <c r="E26">
        <f>IF(Tabelle1[[#This Row],[Nutzungsjahr]]=1,YEAR(Tabelle1[[#This Row],[An-
schaffungs-
datum]]),E25+1)</f>
        <v>2019</v>
      </c>
      <c r="F26" s="13">
        <f t="shared" si="8"/>
        <v>42202</v>
      </c>
      <c r="G26" s="5">
        <f t="shared" si="26"/>
        <v>4</v>
      </c>
      <c r="H26" s="7">
        <f t="shared" si="26"/>
        <v>40000</v>
      </c>
      <c r="J26" s="7" t="str">
        <f t="shared" si="2"/>
        <v/>
      </c>
      <c r="K26" s="7">
        <f>SUM(N$22:N26)</f>
        <v>39999</v>
      </c>
      <c r="L26" s="7">
        <f>IF(Tabelle1[[#This Row],[Nutzungsjahr]]=1,0,P25)</f>
        <v>5000</v>
      </c>
      <c r="N26" s="8">
        <f t="shared" si="3"/>
        <v>4999</v>
      </c>
      <c r="O26" s="6">
        <f t="shared" si="0"/>
        <v>0.25</v>
      </c>
      <c r="P26" s="8">
        <f t="shared" si="1"/>
        <v>1</v>
      </c>
    </row>
    <row r="27" spans="1:25" x14ac:dyDescent="0.2">
      <c r="A27">
        <f t="shared" si="27"/>
        <v>1002</v>
      </c>
      <c r="B27">
        <f t="shared" si="29"/>
        <v>6</v>
      </c>
      <c r="C27" t="str">
        <f t="shared" si="28"/>
        <v>Anlagegut 2</v>
      </c>
      <c r="D27" t="str">
        <f t="shared" si="7"/>
        <v>0700 Technische Anlagen und Maschinen</v>
      </c>
      <c r="E27">
        <f>IF(Tabelle1[[#This Row],[Nutzungsjahr]]=1,YEAR(Tabelle1[[#This Row],[An-
schaffungs-
datum]]),E26+1)</f>
        <v>2020</v>
      </c>
      <c r="F27" s="13">
        <f t="shared" si="8"/>
        <v>42202</v>
      </c>
      <c r="G27" s="5">
        <f t="shared" si="26"/>
        <v>4</v>
      </c>
      <c r="H27" s="7">
        <f t="shared" si="26"/>
        <v>40000</v>
      </c>
      <c r="J27" s="7" t="str">
        <f t="shared" si="2"/>
        <v/>
      </c>
      <c r="K27" s="7">
        <f>SUM(N$22:N27)</f>
        <v>39999</v>
      </c>
      <c r="L27" s="7">
        <f>IF(Tabelle1[[#This Row],[Nutzungsjahr]]=1,0,P26)</f>
        <v>1</v>
      </c>
      <c r="N27" s="8">
        <f>IF(B27=1,ROUNDUP(H27*O27*(13-(MONTH(F27)))/12,2),MIN(P26-1,ROUNDUP(H27*O27,2)))</f>
        <v>0</v>
      </c>
      <c r="O27" s="6">
        <f t="shared" si="0"/>
        <v>0.25</v>
      </c>
      <c r="P27" s="8">
        <f t="shared" si="1"/>
        <v>1</v>
      </c>
    </row>
    <row r="28" spans="1:25" x14ac:dyDescent="0.2">
      <c r="A28">
        <f t="shared" si="27"/>
        <v>1002</v>
      </c>
      <c r="B28">
        <f t="shared" si="29"/>
        <v>7</v>
      </c>
      <c r="C28" t="str">
        <f t="shared" si="28"/>
        <v>Anlagegut 2</v>
      </c>
      <c r="D28" t="str">
        <f t="shared" si="7"/>
        <v>0700 Technische Anlagen und Maschinen</v>
      </c>
      <c r="E28">
        <f>IF(Tabelle1[[#This Row],[Nutzungsjahr]]=1,YEAR(Tabelle1[[#This Row],[An-
schaffungs-
datum]]),E27+1)</f>
        <v>2021</v>
      </c>
      <c r="F28" s="13">
        <f t="shared" si="8"/>
        <v>42202</v>
      </c>
      <c r="G28" s="5">
        <f t="shared" si="26"/>
        <v>4</v>
      </c>
      <c r="H28" s="7">
        <f t="shared" si="26"/>
        <v>40000</v>
      </c>
      <c r="J28" s="7" t="str">
        <f t="shared" si="2"/>
        <v/>
      </c>
      <c r="K28" s="7">
        <f>SUM(N$22:N28)</f>
        <v>39999</v>
      </c>
      <c r="L28" s="7">
        <f>IF(Tabelle1[[#This Row],[Nutzungsjahr]]=1,0,P27)</f>
        <v>1</v>
      </c>
      <c r="N28" s="8">
        <f t="shared" si="3"/>
        <v>0</v>
      </c>
      <c r="O28" s="6">
        <f t="shared" si="0"/>
        <v>0.25</v>
      </c>
      <c r="P28" s="8">
        <f t="shared" si="1"/>
        <v>1</v>
      </c>
    </row>
    <row r="29" spans="1:25" x14ac:dyDescent="0.2">
      <c r="A29">
        <f t="shared" si="27"/>
        <v>1002</v>
      </c>
      <c r="B29">
        <f t="shared" si="29"/>
        <v>8</v>
      </c>
      <c r="C29" t="str">
        <f t="shared" si="28"/>
        <v>Anlagegut 2</v>
      </c>
      <c r="D29" t="str">
        <f t="shared" si="7"/>
        <v>0700 Technische Anlagen und Maschinen</v>
      </c>
      <c r="E29">
        <f>IF(Tabelle1[[#This Row],[Nutzungsjahr]]=1,YEAR(Tabelle1[[#This Row],[An-
schaffungs-
datum]]),E28+1)</f>
        <v>2022</v>
      </c>
      <c r="F29" s="13">
        <f t="shared" si="8"/>
        <v>42202</v>
      </c>
      <c r="G29" s="5">
        <f t="shared" si="26"/>
        <v>4</v>
      </c>
      <c r="H29" s="7">
        <f t="shared" si="26"/>
        <v>40000</v>
      </c>
      <c r="J29" s="7" t="str">
        <f t="shared" si="2"/>
        <v/>
      </c>
      <c r="K29" s="7">
        <f>SUM(N$22:N29)</f>
        <v>39999</v>
      </c>
      <c r="L29" s="7">
        <f>IF(Tabelle1[[#This Row],[Nutzungsjahr]]=1,0,P28)</f>
        <v>1</v>
      </c>
      <c r="N29" s="8">
        <f t="shared" si="3"/>
        <v>0</v>
      </c>
      <c r="O29" s="6">
        <f t="shared" si="0"/>
        <v>0.25</v>
      </c>
      <c r="P29" s="8">
        <f t="shared" si="1"/>
        <v>1</v>
      </c>
    </row>
    <row r="30" spans="1:25" x14ac:dyDescent="0.2">
      <c r="A30">
        <f t="shared" si="27"/>
        <v>1002</v>
      </c>
      <c r="B30">
        <f t="shared" si="29"/>
        <v>9</v>
      </c>
      <c r="C30" t="str">
        <f t="shared" si="28"/>
        <v>Anlagegut 2</v>
      </c>
      <c r="D30" t="str">
        <f t="shared" si="7"/>
        <v>0700 Technische Anlagen und Maschinen</v>
      </c>
      <c r="E30">
        <f>IF(Tabelle1[[#This Row],[Nutzungsjahr]]=1,YEAR(Tabelle1[[#This Row],[An-
schaffungs-
datum]]),E29+1)</f>
        <v>2023</v>
      </c>
      <c r="F30" s="13">
        <f t="shared" si="8"/>
        <v>42202</v>
      </c>
      <c r="G30" s="5">
        <f t="shared" si="26"/>
        <v>4</v>
      </c>
      <c r="H30" s="7">
        <f t="shared" si="26"/>
        <v>40000</v>
      </c>
      <c r="J30" s="7" t="str">
        <f t="shared" si="2"/>
        <v/>
      </c>
      <c r="K30" s="7">
        <f>SUM(N$22:N30)</f>
        <v>39999</v>
      </c>
      <c r="L30" s="7">
        <f>IF(Tabelle1[[#This Row],[Nutzungsjahr]]=1,0,P29)</f>
        <v>1</v>
      </c>
      <c r="N30" s="8">
        <f t="shared" si="3"/>
        <v>0</v>
      </c>
      <c r="O30" s="6">
        <f t="shared" si="0"/>
        <v>0.25</v>
      </c>
      <c r="P30" s="8">
        <f t="shared" si="1"/>
        <v>1</v>
      </c>
    </row>
    <row r="31" spans="1:25" x14ac:dyDescent="0.2">
      <c r="A31">
        <f t="shared" ref="A31:A33" si="30">+A30</f>
        <v>1002</v>
      </c>
      <c r="B31">
        <f t="shared" si="29"/>
        <v>10</v>
      </c>
      <c r="C31" t="str">
        <f t="shared" si="28"/>
        <v>Anlagegut 2</v>
      </c>
      <c r="D31" t="str">
        <f t="shared" si="7"/>
        <v>0700 Technische Anlagen und Maschinen</v>
      </c>
      <c r="E31">
        <f>IF(Tabelle1[[#This Row],[Nutzungsjahr]]=1,YEAR(Tabelle1[[#This Row],[An-
schaffungs-
datum]]),E30+1)</f>
        <v>2024</v>
      </c>
      <c r="F31" s="13">
        <f t="shared" si="8"/>
        <v>42202</v>
      </c>
      <c r="G31" s="5">
        <f t="shared" si="26"/>
        <v>4</v>
      </c>
      <c r="H31" s="7">
        <f t="shared" si="26"/>
        <v>40000</v>
      </c>
      <c r="J31" s="7" t="str">
        <f t="shared" ref="J31:J33" si="31">IF(P31=0,H31,"")</f>
        <v/>
      </c>
      <c r="K31" s="7">
        <f>SUM(N$22:N31)</f>
        <v>39999</v>
      </c>
      <c r="L31" s="7">
        <f>IF(Tabelle1[[#This Row],[Nutzungsjahr]]=1,0,P30)</f>
        <v>1</v>
      </c>
      <c r="N31" s="8">
        <f t="shared" si="3"/>
        <v>0</v>
      </c>
      <c r="O31" s="6">
        <f t="shared" ref="O31:O33" si="32">1/G31</f>
        <v>0.25</v>
      </c>
      <c r="P31" s="8">
        <f t="shared" ref="P31:P32" si="33">H31-K31</f>
        <v>1</v>
      </c>
    </row>
    <row r="32" spans="1:25" x14ac:dyDescent="0.2">
      <c r="A32">
        <f t="shared" si="30"/>
        <v>1002</v>
      </c>
      <c r="B32">
        <f t="shared" si="29"/>
        <v>11</v>
      </c>
      <c r="C32" t="str">
        <f t="shared" si="28"/>
        <v>Anlagegut 2</v>
      </c>
      <c r="D32" t="str">
        <f t="shared" si="7"/>
        <v>0700 Technische Anlagen und Maschinen</v>
      </c>
      <c r="E32">
        <f>IF(Tabelle1[[#This Row],[Nutzungsjahr]]=1,YEAR(Tabelle1[[#This Row],[An-
schaffungs-
datum]]),E31+1)</f>
        <v>2025</v>
      </c>
      <c r="F32" s="13">
        <f t="shared" si="8"/>
        <v>42202</v>
      </c>
      <c r="G32" s="5">
        <f t="shared" si="26"/>
        <v>4</v>
      </c>
      <c r="H32" s="7">
        <f t="shared" si="26"/>
        <v>40000</v>
      </c>
      <c r="J32" s="7" t="str">
        <f t="shared" si="31"/>
        <v/>
      </c>
      <c r="K32" s="7">
        <f>SUM(N$22:N32)</f>
        <v>39999</v>
      </c>
      <c r="L32" s="7">
        <f>IF(Tabelle1[[#This Row],[Nutzungsjahr]]=1,0,P31)</f>
        <v>1</v>
      </c>
      <c r="N32" s="8">
        <f t="shared" si="3"/>
        <v>0</v>
      </c>
      <c r="O32" s="6">
        <f t="shared" si="32"/>
        <v>0.25</v>
      </c>
      <c r="P32" s="8">
        <f t="shared" si="33"/>
        <v>1</v>
      </c>
    </row>
    <row r="33" spans="1:16" x14ac:dyDescent="0.2">
      <c r="A33">
        <f t="shared" si="30"/>
        <v>1002</v>
      </c>
      <c r="B33">
        <f t="shared" si="29"/>
        <v>12</v>
      </c>
      <c r="C33" t="str">
        <f t="shared" si="28"/>
        <v>Anlagegut 2</v>
      </c>
      <c r="D33" t="str">
        <f t="shared" si="7"/>
        <v>0700 Technische Anlagen und Maschinen</v>
      </c>
      <c r="E33">
        <f>IF(Tabelle1[[#This Row],[Nutzungsjahr]]=1,YEAR(Tabelle1[[#This Row],[An-
schaffungs-
datum]]),E32+1)</f>
        <v>2026</v>
      </c>
      <c r="F33" s="13">
        <f t="shared" si="8"/>
        <v>42202</v>
      </c>
      <c r="G33" s="5">
        <f t="shared" si="26"/>
        <v>4</v>
      </c>
      <c r="H33" s="7">
        <f t="shared" si="26"/>
        <v>40000</v>
      </c>
      <c r="J33" s="7">
        <f t="shared" si="31"/>
        <v>40000</v>
      </c>
      <c r="K33" s="7">
        <f>SUM(N$22:N33)</f>
        <v>39999</v>
      </c>
      <c r="L33" s="7">
        <f>IF(Tabelle1[[#This Row],[Nutzungsjahr]]=1,0,P32)</f>
        <v>1</v>
      </c>
      <c r="N33" s="8">
        <f t="shared" si="3"/>
        <v>0</v>
      </c>
      <c r="O33" s="6">
        <f t="shared" si="32"/>
        <v>0.25</v>
      </c>
      <c r="P33" s="8">
        <v>0</v>
      </c>
    </row>
  </sheetData>
  <conditionalFormatting sqref="A23:A33 A3:A21">
    <cfRule type="expression" dxfId="13" priority="3">
      <formula>SUBTOTAL(104,A2:A2)=A3</formula>
    </cfRule>
  </conditionalFormatting>
  <conditionalFormatting sqref="A2">
    <cfRule type="expression" dxfId="12" priority="5">
      <formula>SUBTOTAL(104,#REF!)=A2</formula>
    </cfRule>
  </conditionalFormatting>
  <conditionalFormatting sqref="A22">
    <cfRule type="expression" dxfId="11" priority="7">
      <formula>SUBTOTAL(104,A19:A19)=A22</formula>
    </cfRule>
  </conditionalFormatting>
  <pageMargins left="0.78740157480314965" right="0.78740157480314965" top="1.5748031496062993" bottom="0.98425196850393704" header="0.98425196850393704" footer="0.51181102362204722"/>
  <pageSetup paperSize="9" orientation="landscape" r:id="rId1"/>
  <headerFooter alignWithMargins="0">
    <oddHeader>&amp;C&amp;"Arial,Fett"&amp;16Anlagenspiegel 2010</oddHeader>
  </headerFooter>
  <legacy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"/>
  <sheetViews>
    <sheetView tabSelected="1" workbookViewId="0">
      <selection activeCell="N6" sqref="N6"/>
    </sheetView>
  </sheetViews>
  <sheetFormatPr baseColWidth="10" defaultRowHeight="12.75" x14ac:dyDescent="0.2"/>
  <cols>
    <col min="2" max="2" width="12.85546875" bestFit="1" customWidth="1"/>
    <col min="3" max="3" width="11.85546875" bestFit="1" customWidth="1"/>
    <col min="4" max="6" width="11.5703125" bestFit="1" customWidth="1"/>
    <col min="7" max="9" width="12.85546875" bestFit="1" customWidth="1"/>
    <col min="10" max="10" width="11.85546875" bestFit="1" customWidth="1"/>
    <col min="11" max="11" width="6.140625" customWidth="1"/>
    <col min="12" max="12" width="3.28515625" bestFit="1" customWidth="1"/>
    <col min="13" max="13" width="5" bestFit="1" customWidth="1"/>
    <col min="14" max="14" width="12.85546875" bestFit="1" customWidth="1"/>
  </cols>
  <sheetData>
    <row r="1" spans="1:14" ht="39" thickBot="1" x14ac:dyDescent="0.25">
      <c r="A1" s="25" t="s">
        <v>25</v>
      </c>
      <c r="B1" s="26" t="s">
        <v>5</v>
      </c>
      <c r="C1" s="27" t="s">
        <v>26</v>
      </c>
      <c r="D1" s="27" t="s">
        <v>27</v>
      </c>
      <c r="E1" s="27" t="s">
        <v>28</v>
      </c>
      <c r="F1" s="27" t="s">
        <v>29</v>
      </c>
      <c r="G1" s="27" t="s">
        <v>33</v>
      </c>
      <c r="H1" s="27" t="s">
        <v>30</v>
      </c>
      <c r="I1" s="27" t="s">
        <v>31</v>
      </c>
      <c r="J1" s="28" t="s">
        <v>32</v>
      </c>
      <c r="K1" s="12"/>
      <c r="L1" s="14" t="s">
        <v>35</v>
      </c>
      <c r="M1" s="15">
        <v>2015</v>
      </c>
    </row>
    <row r="2" spans="1:14" x14ac:dyDescent="0.2">
      <c r="A2" s="22" t="s">
        <v>24</v>
      </c>
      <c r="B2" s="23">
        <f>SUMIFS(Tabelle1[AHK],Tabelle1[Art],$A2,Tabelle1[Rjahr],$M$1-1)</f>
        <v>480000</v>
      </c>
      <c r="C2" s="23">
        <f>SUMIFS(Tabelle1[Zugang zu AHK],Tabelle1[Art],$A2,Tabelle1[Rjahr],$M$1)</f>
        <v>40000</v>
      </c>
      <c r="D2" s="23">
        <f>SUMIFS(Tabelle1[Abgang 
zu AHK],Tabelle1[Art],$A2,Tabelle1[Rjahr],$M$1)</f>
        <v>0</v>
      </c>
      <c r="E2" s="23">
        <v>0</v>
      </c>
      <c r="F2" s="23">
        <v>0</v>
      </c>
      <c r="G2" s="23">
        <f>SUMIFS(Tabelle1[AfA kumuliert],Tabelle1[Art],$A2,Tabelle1[Rjahr],$M$1)</f>
        <v>237500</v>
      </c>
      <c r="H2" s="23">
        <f>SUMIFS(Tabelle1[Rest-
Buchwert],Tabelle1[Art],$A2,Tabelle1[Rjahr],$M$1)</f>
        <v>282500</v>
      </c>
      <c r="I2" s="23">
        <f>SUMIFS(Tabelle1[Buchwert Vj],Tabelle1[Art],$A2,Tabelle1[Rjahr],$M$1)</f>
        <v>277500</v>
      </c>
      <c r="J2" s="24">
        <f>SUMIFS(Tabelle1[AfA],Tabelle1[Art],$A2,Tabelle1[Rjahr],$M$1)</f>
        <v>35000</v>
      </c>
      <c r="N2" s="18"/>
    </row>
    <row r="3" spans="1:14" x14ac:dyDescent="0.2">
      <c r="A3" s="19"/>
      <c r="B3" s="20">
        <f>SUMIFS(Tabelle1[AHK],Tabelle1[Art],$A3,Tabelle1[Rjahr],$M$1)</f>
        <v>0</v>
      </c>
      <c r="C3" s="20">
        <f>SUMIFS(Tabelle1[Zugang zu AHK],Tabelle1[Art],$A3,Tabelle1[Rjahr],$M$1)</f>
        <v>0</v>
      </c>
      <c r="D3" s="20">
        <f>SUMIFS(Tabelle1[Abgang 
zu AHK],Tabelle1[Art],$A3,Tabelle1[Rjahr],$M$1)</f>
        <v>0</v>
      </c>
      <c r="E3" s="20">
        <v>0</v>
      </c>
      <c r="F3" s="20">
        <v>0</v>
      </c>
      <c r="G3" s="20">
        <f>SUMIFS(Tabelle1[AfA kumuliert],Tabelle1[Art],$A3,Tabelle1[Rjahr],$M$1)</f>
        <v>0</v>
      </c>
      <c r="H3" s="20">
        <f>SUMIFS(Tabelle1[Rest-
Buchwert],Tabelle1[Art],$A3,Tabelle1[Rjahr],$M$1)</f>
        <v>0</v>
      </c>
      <c r="I3" s="20">
        <f>SUMIFS(Tabelle1[Buchwert Vj],Tabelle1[Art],$A3,Tabelle1[Rjahr],$M$1)</f>
        <v>0</v>
      </c>
      <c r="J3" s="21">
        <f>SUMIFS(Tabelle1[AfA],Tabelle1[Art],$A3,Tabelle1[Rjahr],$M$1)</f>
        <v>0</v>
      </c>
    </row>
    <row r="4" spans="1:14" x14ac:dyDescent="0.2">
      <c r="B4" s="17"/>
      <c r="C4" s="17"/>
      <c r="D4" s="17"/>
      <c r="E4" s="17"/>
      <c r="F4" s="17"/>
      <c r="G4" s="17"/>
      <c r="H4" s="17"/>
      <c r="I4" s="17"/>
      <c r="J4" s="17"/>
    </row>
    <row r="5" spans="1:14" x14ac:dyDescent="0.2">
      <c r="B5" s="17"/>
      <c r="C5" s="17"/>
      <c r="D5" s="17"/>
      <c r="E5" s="17"/>
      <c r="F5" s="17"/>
      <c r="G5" s="17"/>
      <c r="H5" s="17"/>
      <c r="I5" s="17"/>
      <c r="J5" s="17"/>
      <c r="N5" s="18"/>
    </row>
    <row r="6" spans="1:14" x14ac:dyDescent="0.2">
      <c r="B6" s="17"/>
      <c r="C6" s="17"/>
      <c r="D6" s="17"/>
      <c r="E6" s="17"/>
      <c r="F6" s="17"/>
      <c r="G6" s="17"/>
      <c r="H6" s="17"/>
      <c r="I6" s="17"/>
      <c r="J6" s="17"/>
    </row>
    <row r="7" spans="1:14" x14ac:dyDescent="0.2">
      <c r="B7" s="17"/>
      <c r="C7" s="17"/>
      <c r="D7" s="17"/>
      <c r="E7" s="17"/>
      <c r="F7" s="17"/>
      <c r="G7" s="17"/>
      <c r="H7" s="17"/>
      <c r="I7" s="17"/>
      <c r="J7" s="17"/>
    </row>
    <row r="8" spans="1:14" x14ac:dyDescent="0.2">
      <c r="B8" s="17"/>
      <c r="C8" s="17"/>
      <c r="D8" s="17"/>
      <c r="E8" s="17"/>
      <c r="F8" s="17"/>
      <c r="G8" s="17"/>
      <c r="H8" s="17"/>
      <c r="I8" s="17"/>
      <c r="J8" s="17"/>
    </row>
    <row r="9" spans="1:14" x14ac:dyDescent="0.2">
      <c r="B9" s="17"/>
      <c r="C9" s="17"/>
      <c r="D9" s="17"/>
      <c r="E9" s="17"/>
      <c r="F9" s="17"/>
      <c r="G9" s="17"/>
      <c r="H9" s="17"/>
      <c r="I9" s="17"/>
      <c r="J9" s="17"/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Anlagenverzeichnis</vt:lpstr>
      <vt:lpstr>Zur Veröffentlichung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</dc:creator>
  <cp:lastModifiedBy>Lis</cp:lastModifiedBy>
  <dcterms:created xsi:type="dcterms:W3CDTF">2016-05-15T20:13:36Z</dcterms:created>
  <dcterms:modified xsi:type="dcterms:W3CDTF">2016-05-16T15:09:44Z</dcterms:modified>
</cp:coreProperties>
</file>